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820" windowHeight="5985" activeTab="0"/>
  </bookViews>
  <sheets>
    <sheet name="flow index time series" sheetId="1" r:id="rId1"/>
    <sheet name="flow index components" sheetId="2" r:id="rId2"/>
    <sheet name="mysid time series" sheetId="3" r:id="rId3"/>
    <sheet name="Sediment data" sheetId="4" r:id="rId4"/>
    <sheet name="Mysid data" sheetId="5" r:id="rId5"/>
    <sheet name="sediment time series" sheetId="6" r:id="rId6"/>
    <sheet name="flow driver chart" sheetId="7" r:id="rId7"/>
    <sheet name="flow residual chart" sheetId="8" r:id="rId8"/>
    <sheet name="HabSuit time series" sheetId="9" r:id="rId9"/>
    <sheet name="X2 data; &lt;75kmWY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<sst xmlns="http://schemas.openxmlformats.org/spreadsheetml/2006/main" count="149" uniqueCount="87">
  <si>
    <t>YEAR</t>
  </si>
  <si>
    <t>CountOfX2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</si>
  <si>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</si>
  <si>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</si>
  <si>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</si>
  <si>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</si>
  <si>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</si>
  <si>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</si>
  <si>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</si>
  <si>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</si>
  <si>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</si>
  <si>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</si>
  <si>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</si>
  <si>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</si>
  <si>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</si>
  <si>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</si>
  <si>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</si>
  <si>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</si>
  <si>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</si>
  <si>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</si>
  <si>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</si>
  <si>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</si>
  <si>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</si>
  <si>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</si>
  <si>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</si>
  <si>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</si>
  <si>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RESIDUAL OUTPUT</t>
  </si>
  <si>
    <t>Observation</t>
  </si>
  <si>
    <t>Predicted Y</t>
  </si>
  <si>
    <t>Residuals</t>
  </si>
  <si>
    <t>Days/yrly runoff</t>
  </si>
  <si>
    <t>Year</t>
  </si>
  <si>
    <t>Water Year (Oct-Sep)</t>
  </si>
  <si>
    <t xml:space="preserve">Valley Runoff** </t>
  </si>
  <si>
    <t>Sum of Days</t>
  </si>
  <si>
    <t>Days 1-274</t>
  </si>
  <si>
    <t>Days 275-366</t>
  </si>
  <si>
    <t>Lag Oct-Dec into next year so it’s a water year (October - September)</t>
  </si>
  <si>
    <t>Lag*</t>
  </si>
  <si>
    <t>Average</t>
  </si>
  <si>
    <t>Stnd. Dev.</t>
  </si>
  <si>
    <t>Z Score</t>
  </si>
  <si>
    <t>predicted data in blue</t>
  </si>
  <si>
    <t>Average CPUE at core stations from March-November</t>
  </si>
  <si>
    <t xml:space="preserve"> N_ mercedis</t>
  </si>
  <si>
    <t xml:space="preserve"> A_ bowmani</t>
  </si>
  <si>
    <t xml:space="preserve"> N_ kadiakensis</t>
  </si>
  <si>
    <t xml:space="preserve"> A_ aspera</t>
  </si>
  <si>
    <t xml:space="preserve"> A_ hwanhaiensis</t>
  </si>
  <si>
    <t xml:space="preserve"> A_ macropsis</t>
  </si>
  <si>
    <t xml:space="preserve"> D_ holmquistae</t>
  </si>
  <si>
    <t xml:space="preserve"> Total Mysid CPUE </t>
  </si>
  <si>
    <t>log.CPUE</t>
  </si>
  <si>
    <t>AvgMarNovX2 = Jassby 1995 variable</t>
  </si>
  <si>
    <t>from my mysid workbook</t>
  </si>
  <si>
    <t>from my DAYFLOW database</t>
  </si>
  <si>
    <t>PROBABILITY OUTPUT</t>
  </si>
  <si>
    <t>Percentile</t>
  </si>
  <si>
    <t>Y</t>
  </si>
  <si>
    <t>SUMMARY OUTPUT: 1972-1987 not signficant!</t>
  </si>
  <si>
    <t>Jassby et al. removed the 1983 data because it was a clear outlier!!</t>
  </si>
  <si>
    <t>Alan Jassby version of data</t>
  </si>
  <si>
    <t>SUMMARY OUTPUT: Jassby 1972-1990 sans 1983</t>
  </si>
  <si>
    <t>Post-processing to get mysid estimates for the PM back to 1957</t>
  </si>
  <si>
    <t>Mar-Nov X2</t>
  </si>
  <si>
    <t>antilog</t>
  </si>
  <si>
    <t>proportional version for PM</t>
  </si>
  <si>
    <t>Avg Of X2</t>
  </si>
  <si>
    <t>Output of Access query: MysidHincastX2Step2</t>
  </si>
  <si>
    <t>log mysid estimate (from regression eqn immediately above)</t>
  </si>
  <si>
    <t>log.mysids (blue = predicted)</t>
  </si>
  <si>
    <t>zMysid</t>
  </si>
  <si>
    <t>zMysids</t>
  </si>
  <si>
    <t>Flow + mysids</t>
  </si>
  <si>
    <t>zSediment</t>
  </si>
  <si>
    <t>Flow + mysids + sediment</t>
  </si>
  <si>
    <t>Mysid data brought in from another spreadsheet; density estimated from Jassby (1995) X2 relationship for WY 1957-1971; empirical IEP estimates thereafter</t>
  </si>
  <si>
    <t>Data from USGS gage 11447650 SACRAMENTO R A FREEPORT CA</t>
  </si>
  <si>
    <t>Wright, S. A., and D. H. Schoellhamer (2004), Trends in the sediment yield of the Sacramento River, California, 1957– 2001, San Francisco Estuary Watershed Sci., 2(2), article 2.</t>
  </si>
  <si>
    <t>Water Year</t>
  </si>
  <si>
    <t>Annual water flux (million cubic meters per year)</t>
  </si>
  <si>
    <t>Annual sediment flux (million metric tons per year)</t>
  </si>
  <si>
    <t>Annual "concentration" (milligrams per liter)</t>
  </si>
  <si>
    <t>Sediment conc.</t>
  </si>
  <si>
    <t>Flow effect regression analysis</t>
  </si>
  <si>
    <t>SUMMARY OUTPUT: flow index vs. multi-metric (yes it's circular)</t>
  </si>
  <si>
    <t>(time series)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</si>
</sst>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4">
    <font>
      <sz val="10"/>
      <name val="Arial"/>
      <family val="0"/>
    </font>
    <font>
      <sz val="8"/>
      <name val="Arial"/>
      <family val="0"/>
    </font>
    <font>
      <sz val="10"/>
      <color indexed="1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sz val="12"/>
      <name val="Arial"/>
      <family val="0"/>
    </font>
    <font>
      <vertAlign val="superscript"/>
      <sz val="10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color indexed="12"/>
      <name val="Arial"/>
      <family val="0"/>
    </font>
    <font>
      <b/>
      <sz val="16"/>
      <name val="Arial"/>
      <family val="2"/>
    </font>
    <font>
      <sz val="14"/>
      <name val="Arial"/>
      <family val="2"/>
    </font>
    <font>
      <b/>
      <vertAlign val="superscript"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Continuous"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wrapText="1"/>
    </xf>
    <xf numFmtId="0" fontId="4" fillId="2" borderId="0" xfId="0" applyFont="1" applyFill="1" applyAlignment="1">
      <alignment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/>
    </xf>
    <xf numFmtId="164" fontId="0" fillId="3" borderId="6" xfId="0" applyNumberFormat="1" applyFill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164" fontId="0" fillId="3" borderId="10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3" borderId="11" xfId="0" applyNumberFormat="1" applyFill="1" applyBorder="1" applyAlignment="1">
      <alignment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/>
    </xf>
    <xf numFmtId="164" fontId="0" fillId="3" borderId="15" xfId="0" applyNumberFormat="1" applyFill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wrapText="1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worksheet" Target="work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12"/>
            <c:invertIfNegative val="0"/>
            <c:spPr>
              <a:solidFill>
                <a:srgbClr val="FFFF00"/>
              </a:solidFill>
            </c:spPr>
          </c:dPt>
          <c:dPt>
            <c:idx val="17"/>
            <c:invertIfNegative val="0"/>
            <c:spPr>
              <a:solidFill>
                <a:srgbClr val="FFFF00"/>
              </a:solidFill>
            </c:spPr>
          </c:dPt>
          <c:dPt>
            <c:idx val="25"/>
            <c:invertIfNegative val="0"/>
            <c:spPr>
              <a:solidFill>
                <a:srgbClr val="FFFF00"/>
              </a:solidFill>
            </c:spPr>
          </c:dPt>
          <c:dPt>
            <c:idx val="26"/>
            <c:invertIfNegative val="0"/>
            <c:spPr>
              <a:solidFill>
                <a:srgbClr val="FFFF00"/>
              </a:solidFill>
            </c:spPr>
          </c:dPt>
          <c:dPt>
            <c:idx val="29"/>
            <c:invertIfNegative val="0"/>
            <c:spPr>
              <a:solidFill>
                <a:srgbClr val="FFFF00"/>
              </a:solidFill>
            </c:spPr>
          </c:dPt>
          <c:dPt>
            <c:idx val="38"/>
            <c:invertIfNegative val="0"/>
            <c:spPr>
              <a:solidFill>
                <a:srgbClr val="FFFF00"/>
              </a:solidFill>
            </c:spPr>
          </c:dPt>
          <c:dPt>
            <c:idx val="40"/>
            <c:invertIfNegative val="0"/>
            <c:spPr>
              <a:solidFill>
                <a:srgbClr val="FFFF00"/>
              </a:solidFill>
            </c:spPr>
          </c:dPt>
          <c:dPt>
            <c:idx val="41"/>
            <c:invertIfNegative val="0"/>
            <c:spPr>
              <a:solidFill>
                <a:srgbClr val="FFFF00"/>
              </a:solidFill>
            </c:spPr>
          </c:dPt>
          <c:dPt>
            <c:idx val="49"/>
            <c:invertIfNegative val="0"/>
            <c:spPr>
              <a:solidFill>
                <a:srgbClr val="FFFF00"/>
              </a:solidFill>
            </c:spPr>
          </c:dPt>
          <c:cat>
            <c:numRef>
              <c:f>'X2 data; &lt;75kmWY'!$G$4:$G$54</c:f>
              <c:numCache>
                <c:ptCount val="51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  <c:pt idx="50">
                  <c:v>2007</c:v>
                </c:pt>
              </c:numCache>
            </c:numRef>
          </c:cat>
          <c:val>
            <c:numRef>
              <c:f>'X2 data; &lt;75kmWY'!$J$4:$J$54</c:f>
              <c:numCache>
                <c:ptCount val="51"/>
                <c:pt idx="0">
                  <c:v>1.855154614880238</c:v>
                </c:pt>
                <c:pt idx="1">
                  <c:v>0.22863068488779364</c:v>
                </c:pt>
                <c:pt idx="2">
                  <c:v>1.710526633209127</c:v>
                </c:pt>
                <c:pt idx="3">
                  <c:v>0.1631606339215828</c:v>
                </c:pt>
                <c:pt idx="4">
                  <c:v>0.9365953013004742</c:v>
                </c:pt>
                <c:pt idx="5">
                  <c:v>0.06027806315905181</c:v>
                </c:pt>
                <c:pt idx="6">
                  <c:v>0.5259642742000981</c:v>
                </c:pt>
                <c:pt idx="7">
                  <c:v>1.8770831682355473</c:v>
                </c:pt>
                <c:pt idx="8">
                  <c:v>-0.06737660823013719</c:v>
                </c:pt>
                <c:pt idx="9">
                  <c:v>1.8157470817417385</c:v>
                </c:pt>
                <c:pt idx="10">
                  <c:v>0.4297709043400148</c:v>
                </c:pt>
                <c:pt idx="11">
                  <c:v>1.3639307127881624</c:v>
                </c:pt>
                <c:pt idx="12">
                  <c:v>-0.0422090179377322</c:v>
                </c:pt>
                <c:pt idx="13">
                  <c:v>0.2441614661041717</c:v>
                </c:pt>
                <c:pt idx="14">
                  <c:v>1.4915558648012137</c:v>
                </c:pt>
                <c:pt idx="15">
                  <c:v>1.0064119528151343</c:v>
                </c:pt>
                <c:pt idx="16">
                  <c:v>0.27279803170128814</c:v>
                </c:pt>
                <c:pt idx="17">
                  <c:v>0.0908944115397308</c:v>
                </c:pt>
                <c:pt idx="18">
                  <c:v>1.531230320509674</c:v>
                </c:pt>
                <c:pt idx="19">
                  <c:v>1.0327365840948761</c:v>
                </c:pt>
                <c:pt idx="20">
                  <c:v>-2.181953738535196</c:v>
                </c:pt>
                <c:pt idx="21">
                  <c:v>-0.780922717911037</c:v>
                </c:pt>
                <c:pt idx="22">
                  <c:v>0.0792594896048283</c:v>
                </c:pt>
                <c:pt idx="23">
                  <c:v>-0.11674665117922847</c:v>
                </c:pt>
                <c:pt idx="24">
                  <c:v>-0.47967312903457987</c:v>
                </c:pt>
                <c:pt idx="25">
                  <c:v>-0.172800599178467</c:v>
                </c:pt>
                <c:pt idx="26">
                  <c:v>-0.19531037731299272</c:v>
                </c:pt>
                <c:pt idx="27">
                  <c:v>0.20142932889714554</c:v>
                </c:pt>
                <c:pt idx="28">
                  <c:v>0.5605182687991297</c:v>
                </c:pt>
                <c:pt idx="29">
                  <c:v>-1.0374144120987783</c:v>
                </c:pt>
                <c:pt idx="30">
                  <c:v>-0.8680524863366588</c:v>
                </c:pt>
                <c:pt idx="31">
                  <c:v>-1.6676524124800143</c:v>
                </c:pt>
                <c:pt idx="32">
                  <c:v>-1.5266252806346325</c:v>
                </c:pt>
                <c:pt idx="33">
                  <c:v>-2.181953738535196</c:v>
                </c:pt>
                <c:pt idx="34">
                  <c:v>-1.763110811936419</c:v>
                </c:pt>
                <c:pt idx="35">
                  <c:v>-1.1049475139206577</c:v>
                </c:pt>
                <c:pt idx="36">
                  <c:v>-0.37256002766719876</c:v>
                </c:pt>
                <c:pt idx="37">
                  <c:v>-0.9073572246502902</c:v>
                </c:pt>
                <c:pt idx="38">
                  <c:v>-0.5666127330996635</c:v>
                </c:pt>
                <c:pt idx="39">
                  <c:v>0.16985175726396054</c:v>
                </c:pt>
                <c:pt idx="40">
                  <c:v>-0.8108411130205859</c:v>
                </c:pt>
                <c:pt idx="41">
                  <c:v>-0.13202592424863047</c:v>
                </c:pt>
                <c:pt idx="42">
                  <c:v>0.8128777382774006</c:v>
                </c:pt>
                <c:pt idx="43">
                  <c:v>-0.45893566885812087</c:v>
                </c:pt>
                <c:pt idx="44">
                  <c:v>-0.34953727226879</c:v>
                </c:pt>
                <c:pt idx="45">
                  <c:v>0.5998224151605589</c:v>
                </c:pt>
                <c:pt idx="46">
                  <c:v>0.08338063632848576</c:v>
                </c:pt>
                <c:pt idx="47">
                  <c:v>0.24523760780482556</c:v>
                </c:pt>
                <c:pt idx="48">
                  <c:v>-0.0537999770594979</c:v>
                </c:pt>
                <c:pt idx="49">
                  <c:v>-0.6242967009342562</c:v>
                </c:pt>
                <c:pt idx="50">
                  <c:v>-0.926291809297525</c:v>
                </c:pt>
              </c:numCache>
            </c:numRef>
          </c:val>
        </c:ser>
        <c:axId val="12598705"/>
        <c:axId val="46279482"/>
      </c:barChart>
      <c:catAx>
        <c:axId val="12598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6279482"/>
        <c:crosses val="autoZero"/>
        <c:auto val="1"/>
        <c:lblOffset val="100"/>
        <c:noMultiLvlLbl val="0"/>
      </c:catAx>
      <c:valAx>
        <c:axId val="4627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Normalized X2 days/runoff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2598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'X2 data; &lt;75kmWY'!$H$4:$H$54</c:f>
              <c:numCache>
                <c:ptCount val="51"/>
                <c:pt idx="0">
                  <c:v>19.18</c:v>
                </c:pt>
                <c:pt idx="1">
                  <c:v>38.07</c:v>
                </c:pt>
                <c:pt idx="2">
                  <c:v>15.03</c:v>
                </c:pt>
                <c:pt idx="3">
                  <c:v>16.02</c:v>
                </c:pt>
                <c:pt idx="4">
                  <c:v>14.07</c:v>
                </c:pt>
                <c:pt idx="5">
                  <c:v>20.72</c:v>
                </c:pt>
                <c:pt idx="6">
                  <c:v>29.23</c:v>
                </c:pt>
                <c:pt idx="7">
                  <c:v>14.06</c:v>
                </c:pt>
                <c:pt idx="8">
                  <c:v>33.77</c:v>
                </c:pt>
                <c:pt idx="9">
                  <c:v>16.93</c:v>
                </c:pt>
                <c:pt idx="10">
                  <c:v>34.04</c:v>
                </c:pt>
                <c:pt idx="11">
                  <c:v>16.58</c:v>
                </c:pt>
                <c:pt idx="12">
                  <c:v>39.27</c:v>
                </c:pt>
                <c:pt idx="13">
                  <c:v>29.67</c:v>
                </c:pt>
                <c:pt idx="14">
                  <c:v>27.48</c:v>
                </c:pt>
                <c:pt idx="15">
                  <c:v>17</c:v>
                </c:pt>
                <c:pt idx="16">
                  <c:v>26.52</c:v>
                </c:pt>
                <c:pt idx="17">
                  <c:v>39.62</c:v>
                </c:pt>
                <c:pt idx="18">
                  <c:v>25.41</c:v>
                </c:pt>
                <c:pt idx="19">
                  <c:v>10.17</c:v>
                </c:pt>
                <c:pt idx="20">
                  <c:v>6.17</c:v>
                </c:pt>
                <c:pt idx="21">
                  <c:v>33.57</c:v>
                </c:pt>
                <c:pt idx="22">
                  <c:v>18.39</c:v>
                </c:pt>
                <c:pt idx="23">
                  <c:v>31.8</c:v>
                </c:pt>
                <c:pt idx="24">
                  <c:v>14.32</c:v>
                </c:pt>
                <c:pt idx="25">
                  <c:v>44.82</c:v>
                </c:pt>
                <c:pt idx="26">
                  <c:v>52.69</c:v>
                </c:pt>
                <c:pt idx="27">
                  <c:v>29.48</c:v>
                </c:pt>
                <c:pt idx="28">
                  <c:v>14.64</c:v>
                </c:pt>
                <c:pt idx="29">
                  <c:v>35.33</c:v>
                </c:pt>
                <c:pt idx="30">
                  <c:v>11.35</c:v>
                </c:pt>
                <c:pt idx="31">
                  <c:v>11.71</c:v>
                </c:pt>
                <c:pt idx="32">
                  <c:v>18.38</c:v>
                </c:pt>
                <c:pt idx="33">
                  <c:v>11.72</c:v>
                </c:pt>
                <c:pt idx="34">
                  <c:v>11.64</c:v>
                </c:pt>
                <c:pt idx="35">
                  <c:v>11.45</c:v>
                </c:pt>
                <c:pt idx="36">
                  <c:v>30.59</c:v>
                </c:pt>
                <c:pt idx="37">
                  <c:v>10.35</c:v>
                </c:pt>
                <c:pt idx="38">
                  <c:v>46.87</c:v>
                </c:pt>
                <c:pt idx="39">
                  <c:v>29.51</c:v>
                </c:pt>
                <c:pt idx="40">
                  <c:v>34.93</c:v>
                </c:pt>
                <c:pt idx="41">
                  <c:v>41.83</c:v>
                </c:pt>
                <c:pt idx="42">
                  <c:v>27.1</c:v>
                </c:pt>
                <c:pt idx="43">
                  <c:v>24.8</c:v>
                </c:pt>
                <c:pt idx="44">
                  <c:v>12.99</c:v>
                </c:pt>
                <c:pt idx="45">
                  <c:v>18.66</c:v>
                </c:pt>
                <c:pt idx="46">
                  <c:v>24.18</c:v>
                </c:pt>
                <c:pt idx="47">
                  <c:v>19.85</c:v>
                </c:pt>
                <c:pt idx="48">
                  <c:v>27.76</c:v>
                </c:pt>
                <c:pt idx="49">
                  <c:v>42.53</c:v>
                </c:pt>
                <c:pt idx="50">
                  <c:v>12.79</c:v>
                </c:pt>
              </c:numCache>
            </c:numRef>
          </c:xVal>
          <c:yVal>
            <c:numRef>
              <c:f>'X2 data; &lt;75kmWY'!$E$4:$E$54</c:f>
              <c:numCache>
                <c:ptCount val="51"/>
                <c:pt idx="0">
                  <c:v>270</c:v>
                </c:pt>
                <c:pt idx="1">
                  <c:v>320</c:v>
                </c:pt>
                <c:pt idx="2">
                  <c:v>204</c:v>
                </c:pt>
                <c:pt idx="3">
                  <c:v>131</c:v>
                </c:pt>
                <c:pt idx="4">
                  <c:v>153</c:v>
                </c:pt>
                <c:pt idx="5">
                  <c:v>162</c:v>
                </c:pt>
                <c:pt idx="6">
                  <c:v>276</c:v>
                </c:pt>
                <c:pt idx="7">
                  <c:v>199</c:v>
                </c:pt>
                <c:pt idx="8">
                  <c:v>249</c:v>
                </c:pt>
                <c:pt idx="9">
                  <c:v>236</c:v>
                </c:pt>
                <c:pt idx="10">
                  <c:v>310</c:v>
                </c:pt>
                <c:pt idx="11">
                  <c:v>205</c:v>
                </c:pt>
                <c:pt idx="12">
                  <c:v>293</c:v>
                </c:pt>
                <c:pt idx="13">
                  <c:v>251</c:v>
                </c:pt>
                <c:pt idx="14">
                  <c:v>352</c:v>
                </c:pt>
                <c:pt idx="15">
                  <c:v>189</c:v>
                </c:pt>
                <c:pt idx="16">
                  <c:v>227</c:v>
                </c:pt>
                <c:pt idx="17">
                  <c:v>314</c:v>
                </c:pt>
                <c:pt idx="18">
                  <c:v>329</c:v>
                </c:pt>
                <c:pt idx="19">
                  <c:v>114</c:v>
                </c:pt>
                <c:pt idx="20">
                  <c:v>0</c:v>
                </c:pt>
                <c:pt idx="21">
                  <c:v>164</c:v>
                </c:pt>
                <c:pt idx="22">
                  <c:v>145</c:v>
                </c:pt>
                <c:pt idx="23">
                  <c:v>229</c:v>
                </c:pt>
                <c:pt idx="24">
                  <c:v>85</c:v>
                </c:pt>
                <c:pt idx="25">
                  <c:v>314</c:v>
                </c:pt>
                <c:pt idx="26">
                  <c:v>365</c:v>
                </c:pt>
                <c:pt idx="27">
                  <c:v>245</c:v>
                </c:pt>
                <c:pt idx="28">
                  <c:v>140</c:v>
                </c:pt>
                <c:pt idx="29">
                  <c:v>141</c:v>
                </c:pt>
                <c:pt idx="30">
                  <c:v>52</c:v>
                </c:pt>
                <c:pt idx="31">
                  <c:v>21</c:v>
                </c:pt>
                <c:pt idx="32">
                  <c:v>42</c:v>
                </c:pt>
                <c:pt idx="33">
                  <c:v>0</c:v>
                </c:pt>
                <c:pt idx="34">
                  <c:v>17</c:v>
                </c:pt>
                <c:pt idx="35">
                  <c:v>43</c:v>
                </c:pt>
                <c:pt idx="36">
                  <c:v>193</c:v>
                </c:pt>
                <c:pt idx="37">
                  <c:v>46</c:v>
                </c:pt>
                <c:pt idx="38">
                  <c:v>264</c:v>
                </c:pt>
                <c:pt idx="39">
                  <c:v>242</c:v>
                </c:pt>
                <c:pt idx="40">
                  <c:v>167</c:v>
                </c:pt>
                <c:pt idx="41">
                  <c:v>299</c:v>
                </c:pt>
                <c:pt idx="42">
                  <c:v>283</c:v>
                </c:pt>
                <c:pt idx="43">
                  <c:v>149</c:v>
                </c:pt>
                <c:pt idx="44">
                  <c:v>83</c:v>
                </c:pt>
                <c:pt idx="45">
                  <c:v>181</c:v>
                </c:pt>
                <c:pt idx="46">
                  <c:v>191</c:v>
                </c:pt>
                <c:pt idx="47">
                  <c:v>168</c:v>
                </c:pt>
                <c:pt idx="48">
                  <c:v>206</c:v>
                </c:pt>
                <c:pt idx="49">
                  <c:v>231</c:v>
                </c:pt>
                <c:pt idx="50">
                  <c:v>56</c:v>
                </c:pt>
              </c:numCache>
            </c:numRef>
          </c:yVal>
          <c:smooth val="0"/>
        </c:ser>
        <c:axId val="13862155"/>
        <c:axId val="57650532"/>
      </c:scatterChart>
      <c:valAx>
        <c:axId val="1386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Unimpaired runoff (MAF)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50532"/>
        <c:crosses val="autoZero"/>
        <c:crossBetween val="midCat"/>
        <c:dispUnits/>
      </c:valAx>
      <c:valAx>
        <c:axId val="57650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X2 days &lt;= 75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621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'X2 data; &lt;75kmWY'!$G$4:$G$53</c:f>
              <c:numCache>
                <c:ptCount val="50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</c:numCache>
            </c:numRef>
          </c:cat>
          <c:val>
            <c:numRef>
              <c:f>'X2 data; &lt;75kmWY'!$L$4:$L$53</c:f>
              <c:numCache>
                <c:ptCount val="50"/>
                <c:pt idx="0">
                  <c:v>0.6395359088784459</c:v>
                </c:pt>
                <c:pt idx="1">
                  <c:v>1.503836799624705</c:v>
                </c:pt>
                <c:pt idx="2">
                  <c:v>0.04362359125256452</c:v>
                </c:pt>
                <c:pt idx="3">
                  <c:v>0.13388733840726172</c:v>
                </c:pt>
                <c:pt idx="4">
                  <c:v>-0.0011637097040508209</c:v>
                </c:pt>
                <c:pt idx="5">
                  <c:v>0.6846095220247759</c:v>
                </c:pt>
                <c:pt idx="6">
                  <c:v>1.019514203175786</c:v>
                </c:pt>
                <c:pt idx="7">
                  <c:v>0.17797484315793063</c:v>
                </c:pt>
                <c:pt idx="8">
                  <c:v>0.9623245480643445</c:v>
                </c:pt>
                <c:pt idx="9">
                  <c:v>0.22714840058755456</c:v>
                </c:pt>
                <c:pt idx="10">
                  <c:v>1.4394897014945514</c:v>
                </c:pt>
                <c:pt idx="11">
                  <c:v>0.19711500282045838</c:v>
                </c:pt>
                <c:pt idx="12">
                  <c:v>1.5134176735819387</c:v>
                </c:pt>
                <c:pt idx="13">
                  <c:v>0.6791192360367797</c:v>
                </c:pt>
                <c:pt idx="14">
                  <c:v>1.0299948296769912</c:v>
                </c:pt>
                <c:pt idx="15">
                  <c:v>0.8397248503498067</c:v>
                </c:pt>
                <c:pt idx="16">
                  <c:v>1.2074823637458956</c:v>
                </c:pt>
                <c:pt idx="17">
                  <c:v>1.2530207322050946</c:v>
                </c:pt>
                <c:pt idx="18">
                  <c:v>1.0269766757860657</c:v>
                </c:pt>
                <c:pt idx="19">
                  <c:v>0.9523089799648247</c:v>
                </c:pt>
                <c:pt idx="20">
                  <c:v>-1.3682807049427346</c:v>
                </c:pt>
                <c:pt idx="21">
                  <c:v>0.30448597957264073</c:v>
                </c:pt>
                <c:pt idx="22">
                  <c:v>0.093590382107739</c:v>
                </c:pt>
                <c:pt idx="23">
                  <c:v>0.8214097841655222</c:v>
                </c:pt>
                <c:pt idx="24">
                  <c:v>0.38177264331326016</c:v>
                </c:pt>
                <c:pt idx="25">
                  <c:v>1.1892353621893346</c:v>
                </c:pt>
                <c:pt idx="26">
                  <c:v>-0.36743361584609163</c:v>
                </c:pt>
                <c:pt idx="27">
                  <c:v>0.8696386842579527</c:v>
                </c:pt>
                <c:pt idx="28">
                  <c:v>0.8523210388583243</c:v>
                </c:pt>
                <c:pt idx="29">
                  <c:v>1.2769186799618757</c:v>
                </c:pt>
                <c:pt idx="30">
                  <c:v>-0.2514165256622493</c:v>
                </c:pt>
                <c:pt idx="31">
                  <c:v>-0.2820797640489203</c:v>
                </c:pt>
                <c:pt idx="32">
                  <c:v>-1.1270514365101119</c:v>
                </c:pt>
                <c:pt idx="33">
                  <c:v>-1.430016790355899</c:v>
                </c:pt>
                <c:pt idx="34">
                  <c:v>-1.2740170378192488</c:v>
                </c:pt>
                <c:pt idx="35">
                  <c:v>-2.308061681226071</c:v>
                </c:pt>
                <c:pt idx="36">
                  <c:v>-0.7744594822246718</c:v>
                </c:pt>
                <c:pt idx="37">
                  <c:v>-0.9659478825635667</c:v>
                </c:pt>
                <c:pt idx="38">
                  <c:v>-1.8451183808264855</c:v>
                </c:pt>
                <c:pt idx="39">
                  <c:v>-1.5347643377545128</c:v>
                </c:pt>
                <c:pt idx="40">
                  <c:v>-0.7732196950276029</c:v>
                </c:pt>
                <c:pt idx="41">
                  <c:v>-0.5985243694665467</c:v>
                </c:pt>
                <c:pt idx="42">
                  <c:v>-0.616782565802097</c:v>
                </c:pt>
                <c:pt idx="43">
                  <c:v>-0.15907016208332783</c:v>
                </c:pt>
                <c:pt idx="44">
                  <c:v>-0.9301758063140207</c:v>
                </c:pt>
                <c:pt idx="45">
                  <c:v>-0.6129242863495321</c:v>
                </c:pt>
                <c:pt idx="46">
                  <c:v>-1.0840992916135515</c:v>
                </c:pt>
                <c:pt idx="47">
                  <c:v>-0.9115888979067294</c:v>
                </c:pt>
                <c:pt idx="48">
                  <c:v>-0.7413320693316835</c:v>
                </c:pt>
                <c:pt idx="49">
                  <c:v>-1.362949261882726</c:v>
                </c:pt>
              </c:numCache>
            </c:numRef>
          </c:val>
        </c:ser>
        <c:axId val="49092741"/>
        <c:axId val="39181486"/>
      </c:barChart>
      <c:catAx>
        <c:axId val="49092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9181486"/>
        <c:crosses val="autoZero"/>
        <c:auto val="1"/>
        <c:lblOffset val="100"/>
        <c:noMultiLvlLbl val="0"/>
      </c:catAx>
      <c:valAx>
        <c:axId val="39181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Normalized mysid shrimp density avg #/m</a:t>
                </a:r>
                <a:r>
                  <a:rPr lang="en-US" cap="none" sz="1600" b="1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 -Mar-Nov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9092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Normal Probability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'[1]mysids data'!$F$71:$F$88</c:f>
              <c:numCache>
                <c:ptCount val="18"/>
                <c:pt idx="0">
                  <c:v>2.7777777777777777</c:v>
                </c:pt>
                <c:pt idx="1">
                  <c:v>8.333333333333332</c:v>
                </c:pt>
                <c:pt idx="2">
                  <c:v>13.88888888888889</c:v>
                </c:pt>
                <c:pt idx="3">
                  <c:v>19.444444444444443</c:v>
                </c:pt>
                <c:pt idx="4">
                  <c:v>25</c:v>
                </c:pt>
                <c:pt idx="5">
                  <c:v>30.555555555555557</c:v>
                </c:pt>
                <c:pt idx="6">
                  <c:v>36.11111111111111</c:v>
                </c:pt>
                <c:pt idx="7">
                  <c:v>41.666666666666664</c:v>
                </c:pt>
                <c:pt idx="8">
                  <c:v>47.22222222222222</c:v>
                </c:pt>
                <c:pt idx="9">
                  <c:v>52.77777777777778</c:v>
                </c:pt>
                <c:pt idx="10">
                  <c:v>58.333333333333336</c:v>
                </c:pt>
                <c:pt idx="11">
                  <c:v>63.888888888888886</c:v>
                </c:pt>
                <c:pt idx="12">
                  <c:v>69.44444444444443</c:v>
                </c:pt>
                <c:pt idx="13">
                  <c:v>75</c:v>
                </c:pt>
                <c:pt idx="14">
                  <c:v>80.55555555555554</c:v>
                </c:pt>
                <c:pt idx="15">
                  <c:v>86.1111111111111</c:v>
                </c:pt>
                <c:pt idx="16">
                  <c:v>91.66666666666666</c:v>
                </c:pt>
                <c:pt idx="17">
                  <c:v>97.22222222222221</c:v>
                </c:pt>
              </c:numCache>
            </c:numRef>
          </c:xVal>
          <c:yVal>
            <c:numRef>
              <c:f>'[1]mysids data'!$G$71:$G$88</c:f>
              <c:numCache>
                <c:ptCount val="18"/>
                <c:pt idx="0">
                  <c:v>0.7482092536564663</c:v>
                </c:pt>
                <c:pt idx="1">
                  <c:v>0.7767697523107263</c:v>
                </c:pt>
                <c:pt idx="2">
                  <c:v>0.8883678257928673</c:v>
                </c:pt>
                <c:pt idx="3">
                  <c:v>1.2792706851612348</c:v>
                </c:pt>
                <c:pt idx="4">
                  <c:v>1.2934561874135533</c:v>
                </c:pt>
                <c:pt idx="5">
                  <c:v>1.4530641259333161</c:v>
                </c:pt>
                <c:pt idx="6">
                  <c:v>1.550629162447622</c:v>
                </c:pt>
                <c:pt idx="7">
                  <c:v>1.586383707637582</c:v>
                </c:pt>
                <c:pt idx="8">
                  <c:v>1.7897697157662462</c:v>
                </c:pt>
                <c:pt idx="9">
                  <c:v>1.798242676427879</c:v>
                </c:pt>
                <c:pt idx="10">
                  <c:v>1.8040699559280076</c:v>
                </c:pt>
                <c:pt idx="11">
                  <c:v>1.8120814873495572</c:v>
                </c:pt>
                <c:pt idx="12">
                  <c:v>1.850326621511885</c:v>
                </c:pt>
                <c:pt idx="13">
                  <c:v>1.8848695733648788</c:v>
                </c:pt>
                <c:pt idx="14">
                  <c:v>1.959934083264536</c:v>
                </c:pt>
                <c:pt idx="15">
                  <c:v>1.9683755557018103</c:v>
                </c:pt>
                <c:pt idx="16">
                  <c:v>1.9894426269680234</c:v>
                </c:pt>
                <c:pt idx="17">
                  <c:v>2.000498353941629</c:v>
                </c:pt>
              </c:numCache>
            </c:numRef>
          </c:yVal>
          <c:smooth val="0"/>
        </c:ser>
        <c:axId val="17089055"/>
        <c:axId val="19583768"/>
      </c:scatterChart>
      <c:valAx>
        <c:axId val="17089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 Percentile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583768"/>
        <c:crosses val="autoZero"/>
        <c:crossBetween val="midCat"/>
        <c:dispUnits/>
      </c:valAx>
      <c:valAx>
        <c:axId val="19583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0890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'X2 data; &lt;75kmWY'!$G$4:$G$54</c:f>
              <c:numCache>
                <c:ptCount val="51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  <c:pt idx="50">
                  <c:v>2007</c:v>
                </c:pt>
              </c:numCache>
            </c:numRef>
          </c:cat>
          <c:val>
            <c:numRef>
              <c:f>'X2 data; &lt;75kmWY'!$O$4:$O$54</c:f>
              <c:numCache>
                <c:ptCount val="51"/>
                <c:pt idx="0">
                  <c:v>0.20148850336260585</c:v>
                </c:pt>
                <c:pt idx="1">
                  <c:v>1.5228633801804963</c:v>
                </c:pt>
                <c:pt idx="2">
                  <c:v>0.7814049680194761</c:v>
                </c:pt>
                <c:pt idx="3">
                  <c:v>0.9407079594569047</c:v>
                </c:pt>
                <c:pt idx="4">
                  <c:v>1.0746953637369965</c:v>
                </c:pt>
                <c:pt idx="5">
                  <c:v>0.747465871481353</c:v>
                </c:pt>
                <c:pt idx="6">
                  <c:v>1.5669369229978116</c:v>
                </c:pt>
                <c:pt idx="7">
                  <c:v>-0.5393397698112702</c:v>
                </c:pt>
                <c:pt idx="8">
                  <c:v>3.4279456225823353</c:v>
                </c:pt>
                <c:pt idx="9">
                  <c:v>0.5592296873108112</c:v>
                </c:pt>
                <c:pt idx="10">
                  <c:v>0.3869242660855492</c:v>
                </c:pt>
                <c:pt idx="11">
                  <c:v>0.0303414859740412</c:v>
                </c:pt>
                <c:pt idx="12">
                  <c:v>0.6287092351654461</c:v>
                </c:pt>
                <c:pt idx="13">
                  <c:v>0.41039548286504723</c:v>
                </c:pt>
                <c:pt idx="14">
                  <c:v>0.458540729456391</c:v>
                </c:pt>
                <c:pt idx="15">
                  <c:v>-1.0502124348278565</c:v>
                </c:pt>
                <c:pt idx="16">
                  <c:v>0.15679201043773996</c:v>
                </c:pt>
                <c:pt idx="17">
                  <c:v>0.1330300300010943</c:v>
                </c:pt>
                <c:pt idx="18">
                  <c:v>0.5075418679914537</c:v>
                </c:pt>
                <c:pt idx="19">
                  <c:v>-1.1761849502965036</c:v>
                </c:pt>
                <c:pt idx="20">
                  <c:v>-1.5986486231396433</c:v>
                </c:pt>
                <c:pt idx="21">
                  <c:v>2.031007588888193</c:v>
                </c:pt>
                <c:pt idx="22">
                  <c:v>-0.5000680711228227</c:v>
                </c:pt>
                <c:pt idx="23">
                  <c:v>0.8419486593591252</c:v>
                </c:pt>
                <c:pt idx="24">
                  <c:v>-0.08510076548676543</c:v>
                </c:pt>
                <c:pt idx="25">
                  <c:v>0.18983467013393499</c:v>
                </c:pt>
                <c:pt idx="26">
                  <c:v>-0.33703919109638264</c:v>
                </c:pt>
                <c:pt idx="27">
                  <c:v>-0.6458050587152898</c:v>
                </c:pt>
                <c:pt idx="28">
                  <c:v>-1.1276611005171295</c:v>
                </c:pt>
                <c:pt idx="29">
                  <c:v>0.8454473257623403</c:v>
                </c:pt>
                <c:pt idx="30">
                  <c:v>-1.015512695257195</c:v>
                </c:pt>
                <c:pt idx="31">
                  <c:v>-1.0063788034119185</c:v>
                </c:pt>
                <c:pt idx="32">
                  <c:v>-0.7525167015924994</c:v>
                </c:pt>
                <c:pt idx="33">
                  <c:v>-1.7187857254575487</c:v>
                </c:pt>
                <c:pt idx="34">
                  <c:v>-0.655351704167893</c:v>
                </c:pt>
                <c:pt idx="35">
                  <c:v>-0.519034430328988</c:v>
                </c:pt>
                <c:pt idx="36">
                  <c:v>0.17030904485929482</c:v>
                </c:pt>
                <c:pt idx="37">
                  <c:v>-1.5872190339174925</c:v>
                </c:pt>
                <c:pt idx="38">
                  <c:v>-0.20629809340066083</c:v>
                </c:pt>
                <c:pt idx="39">
                  <c:v>1.5908198531697115</c:v>
                </c:pt>
                <c:pt idx="40">
                  <c:v>0.19662991609902425</c:v>
                </c:pt>
                <c:pt idx="41">
                  <c:v>-0.039542781814762375</c:v>
                </c:pt>
                <c:pt idx="42">
                  <c:v>-0.8411967334289283</c:v>
                </c:pt>
                <c:pt idx="43">
                  <c:v>-0.7539331309033173</c:v>
                </c:pt>
                <c:pt idx="44">
                  <c:v>-1.237079280205223</c:v>
                </c:pt>
                <c:pt idx="45">
                  <c:v>-0.6670301211015507</c:v>
                </c:pt>
                <c:pt idx="46">
                  <c:v>0.1132359894487448</c:v>
                </c:pt>
                <c:pt idx="47">
                  <c:v>0.05736224289492774</c:v>
                </c:pt>
                <c:pt idx="48">
                  <c:v>-0.4089841046381187</c:v>
                </c:pt>
                <c:pt idx="49">
                  <c:v>-0.20298645909805324</c:v>
                </c:pt>
                <c:pt idx="50">
                  <c:v>-0.8996989139830385</c:v>
                </c:pt>
              </c:numCache>
            </c:numRef>
          </c:val>
        </c:ser>
        <c:axId val="42036185"/>
        <c:axId val="42781346"/>
      </c:barChart>
      <c:catAx>
        <c:axId val="42036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2781346"/>
        <c:crosses val="autoZero"/>
        <c:auto val="1"/>
        <c:lblOffset val="100"/>
        <c:noMultiLvlLbl val="0"/>
      </c:catAx>
      <c:valAx>
        <c:axId val="42781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Normalized Sacramento River sediment concentration at Freeport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2036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'X2 data; &lt;75kmWY'!$J$4:$J$53</c:f>
              <c:numCache>
                <c:ptCount val="50"/>
                <c:pt idx="0">
                  <c:v>1.855154614880238</c:v>
                </c:pt>
                <c:pt idx="1">
                  <c:v>0.22863068488779364</c:v>
                </c:pt>
                <c:pt idx="2">
                  <c:v>1.710526633209127</c:v>
                </c:pt>
                <c:pt idx="3">
                  <c:v>0.1631606339215828</c:v>
                </c:pt>
                <c:pt idx="4">
                  <c:v>0.9365953013004742</c:v>
                </c:pt>
                <c:pt idx="5">
                  <c:v>0.06027806315905181</c:v>
                </c:pt>
                <c:pt idx="6">
                  <c:v>0.5259642742000981</c:v>
                </c:pt>
                <c:pt idx="7">
                  <c:v>1.8770831682355473</c:v>
                </c:pt>
                <c:pt idx="8">
                  <c:v>-0.06737660823013719</c:v>
                </c:pt>
                <c:pt idx="9">
                  <c:v>1.8157470817417385</c:v>
                </c:pt>
                <c:pt idx="10">
                  <c:v>0.4297709043400148</c:v>
                </c:pt>
                <c:pt idx="11">
                  <c:v>1.3639307127881624</c:v>
                </c:pt>
                <c:pt idx="12">
                  <c:v>-0.0422090179377322</c:v>
                </c:pt>
                <c:pt idx="13">
                  <c:v>0.2441614661041717</c:v>
                </c:pt>
                <c:pt idx="14">
                  <c:v>1.4915558648012137</c:v>
                </c:pt>
                <c:pt idx="15">
                  <c:v>1.0064119528151343</c:v>
                </c:pt>
                <c:pt idx="16">
                  <c:v>0.27279803170128814</c:v>
                </c:pt>
                <c:pt idx="17">
                  <c:v>0.0908944115397308</c:v>
                </c:pt>
                <c:pt idx="18">
                  <c:v>1.531230320509674</c:v>
                </c:pt>
                <c:pt idx="19">
                  <c:v>1.0327365840948761</c:v>
                </c:pt>
                <c:pt idx="20">
                  <c:v>-2.181953738535196</c:v>
                </c:pt>
                <c:pt idx="21">
                  <c:v>-0.780922717911037</c:v>
                </c:pt>
                <c:pt idx="22">
                  <c:v>0.0792594896048283</c:v>
                </c:pt>
                <c:pt idx="23">
                  <c:v>-0.11674665117922847</c:v>
                </c:pt>
                <c:pt idx="24">
                  <c:v>-0.47967312903457987</c:v>
                </c:pt>
                <c:pt idx="25">
                  <c:v>-0.172800599178467</c:v>
                </c:pt>
                <c:pt idx="26">
                  <c:v>-0.19531037731299272</c:v>
                </c:pt>
                <c:pt idx="27">
                  <c:v>0.20142932889714554</c:v>
                </c:pt>
                <c:pt idx="28">
                  <c:v>0.5605182687991297</c:v>
                </c:pt>
                <c:pt idx="29">
                  <c:v>-1.0374144120987783</c:v>
                </c:pt>
                <c:pt idx="30">
                  <c:v>-0.8680524863366588</c:v>
                </c:pt>
                <c:pt idx="31">
                  <c:v>-1.6676524124800143</c:v>
                </c:pt>
                <c:pt idx="32">
                  <c:v>-1.5266252806346325</c:v>
                </c:pt>
                <c:pt idx="33">
                  <c:v>-2.181953738535196</c:v>
                </c:pt>
                <c:pt idx="34">
                  <c:v>-1.763110811936419</c:v>
                </c:pt>
                <c:pt idx="35">
                  <c:v>-1.1049475139206577</c:v>
                </c:pt>
                <c:pt idx="36">
                  <c:v>-0.37256002766719876</c:v>
                </c:pt>
                <c:pt idx="37">
                  <c:v>-0.9073572246502902</c:v>
                </c:pt>
                <c:pt idx="38">
                  <c:v>-0.5666127330996635</c:v>
                </c:pt>
                <c:pt idx="39">
                  <c:v>0.16985175726396054</c:v>
                </c:pt>
                <c:pt idx="40">
                  <c:v>-0.8108411130205859</c:v>
                </c:pt>
                <c:pt idx="41">
                  <c:v>-0.13202592424863047</c:v>
                </c:pt>
                <c:pt idx="42">
                  <c:v>0.8128777382774006</c:v>
                </c:pt>
                <c:pt idx="43">
                  <c:v>-0.45893566885812087</c:v>
                </c:pt>
                <c:pt idx="44">
                  <c:v>-0.34953727226879</c:v>
                </c:pt>
                <c:pt idx="45">
                  <c:v>0.5998224151605589</c:v>
                </c:pt>
                <c:pt idx="46">
                  <c:v>0.08338063632848576</c:v>
                </c:pt>
                <c:pt idx="47">
                  <c:v>0.24523760780482556</c:v>
                </c:pt>
                <c:pt idx="48">
                  <c:v>-0.0537999770594979</c:v>
                </c:pt>
                <c:pt idx="49">
                  <c:v>-0.6242967009342562</c:v>
                </c:pt>
              </c:numCache>
            </c:numRef>
          </c:xVal>
          <c:yVal>
            <c:numRef>
              <c:f>'X2 data; &lt;75kmWY'!$P$4:$P$53</c:f>
              <c:numCache>
                <c:ptCount val="50"/>
                <c:pt idx="0">
                  <c:v>2.6961790271212895</c:v>
                </c:pt>
                <c:pt idx="1">
                  <c:v>3.2553308646929953</c:v>
                </c:pt>
                <c:pt idx="2">
                  <c:v>2.5355551924811675</c:v>
                </c:pt>
                <c:pt idx="3">
                  <c:v>1.2377559317857492</c:v>
                </c:pt>
                <c:pt idx="4">
                  <c:v>2.01012695533342</c:v>
                </c:pt>
                <c:pt idx="5">
                  <c:v>1.4923534566651808</c:v>
                </c:pt>
                <c:pt idx="6">
                  <c:v>3.1124154003736955</c:v>
                </c:pt>
                <c:pt idx="7">
                  <c:v>1.5157182415822077</c:v>
                </c:pt>
                <c:pt idx="8">
                  <c:v>4.322893562416542</c:v>
                </c:pt>
                <c:pt idx="9">
                  <c:v>2.602125169640104</c:v>
                </c:pt>
                <c:pt idx="10">
                  <c:v>2.2561848719201154</c:v>
                </c:pt>
                <c:pt idx="11">
                  <c:v>1.591387201582662</c:v>
                </c:pt>
                <c:pt idx="12">
                  <c:v>2.0999178908096527</c:v>
                </c:pt>
                <c:pt idx="13">
                  <c:v>1.3336761850059986</c:v>
                </c:pt>
                <c:pt idx="14">
                  <c:v>2.980091423934596</c:v>
                </c:pt>
                <c:pt idx="15">
                  <c:v>0.7959243683370845</c:v>
                </c:pt>
                <c:pt idx="16">
                  <c:v>1.6370724058849238</c:v>
                </c:pt>
                <c:pt idx="17">
                  <c:v>1.4769451737459196</c:v>
                </c:pt>
                <c:pt idx="18">
                  <c:v>3.065748864287193</c:v>
                </c:pt>
                <c:pt idx="19">
                  <c:v>0.8088606137631971</c:v>
                </c:pt>
                <c:pt idx="20">
                  <c:v>-5.148883066617573</c:v>
                </c:pt>
                <c:pt idx="21">
                  <c:v>1.5545708505497968</c:v>
                </c:pt>
                <c:pt idx="22">
                  <c:v>-0.32721819941025543</c:v>
                </c:pt>
                <c:pt idx="23">
                  <c:v>1.546611792345419</c:v>
                </c:pt>
                <c:pt idx="24">
                  <c:v>-0.18300125120808514</c:v>
                </c:pt>
                <c:pt idx="25">
                  <c:v>1.2062694331448027</c:v>
                </c:pt>
                <c:pt idx="26">
                  <c:v>-0.8997831842554669</c:v>
                </c:pt>
                <c:pt idx="27">
                  <c:v>0.42526295443980844</c:v>
                </c:pt>
                <c:pt idx="28">
                  <c:v>0.2851782071403246</c:v>
                </c:pt>
                <c:pt idx="29">
                  <c:v>1.0849515936254377</c:v>
                </c:pt>
                <c:pt idx="30">
                  <c:v>-2.1349817072561033</c:v>
                </c:pt>
                <c:pt idx="31">
                  <c:v>-2.956110979940853</c:v>
                </c:pt>
                <c:pt idx="32">
                  <c:v>-3.406193418737244</c:v>
                </c:pt>
                <c:pt idx="33">
                  <c:v>-5.3307562543486435</c:v>
                </c:pt>
                <c:pt idx="34">
                  <c:v>-3.6924795539235604</c:v>
                </c:pt>
                <c:pt idx="35">
                  <c:v>-3.9320436254757167</c:v>
                </c:pt>
                <c:pt idx="36">
                  <c:v>-0.9767104650325757</c:v>
                </c:pt>
                <c:pt idx="37">
                  <c:v>-3.4605241411313497</c:v>
                </c:pt>
                <c:pt idx="38">
                  <c:v>-2.61802920732681</c:v>
                </c:pt>
                <c:pt idx="39">
                  <c:v>0.22590727267915933</c:v>
                </c:pt>
                <c:pt idx="40">
                  <c:v>-1.3874308919491645</c:v>
                </c:pt>
                <c:pt idx="41">
                  <c:v>-0.7700930755299396</c:v>
                </c:pt>
                <c:pt idx="42">
                  <c:v>-0.6451015609536247</c:v>
                </c:pt>
                <c:pt idx="43">
                  <c:v>-1.371938961844766</c:v>
                </c:pt>
                <c:pt idx="44">
                  <c:v>-2.5167923587880336</c:v>
                </c:pt>
                <c:pt idx="45">
                  <c:v>-0.6801319922905239</c:v>
                </c:pt>
                <c:pt idx="46">
                  <c:v>-0.887482665836321</c:v>
                </c:pt>
                <c:pt idx="47">
                  <c:v>-0.608989047206976</c:v>
                </c:pt>
                <c:pt idx="48">
                  <c:v>-1.2041161510293001</c:v>
                </c:pt>
                <c:pt idx="49">
                  <c:v>-2.1902324219150353</c:v>
                </c:pt>
              </c:numCache>
            </c:numRef>
          </c:yVal>
          <c:smooth val="0"/>
        </c:ser>
        <c:axId val="49487795"/>
        <c:axId val="42736972"/>
      </c:scatterChart>
      <c:valAx>
        <c:axId val="49487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Flow indicator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2736972"/>
        <c:crosses val="autoZero"/>
        <c:crossBetween val="midCat"/>
        <c:dispUnits/>
      </c:valAx>
      <c:valAx>
        <c:axId val="42736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Multi-metric indicator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87795"/>
        <c:crossesAt val="-2.5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'X2 data; &lt;75kmWY'!$G$4:$G$53</c:f>
              <c:numCache>
                <c:ptCount val="50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</c:numCache>
            </c:numRef>
          </c:xVal>
          <c:yVal>
            <c:numRef>
              <c:f>'X2 data; &lt;75kmWY'!$U$31:$U$80</c:f>
              <c:numCache>
                <c:ptCount val="50"/>
                <c:pt idx="0">
                  <c:v>-0.6068429768295331</c:v>
                </c:pt>
                <c:pt idx="1">
                  <c:v>2.845132952471589</c:v>
                </c:pt>
                <c:pt idx="2">
                  <c:v>-0.5102413861306414</c:v>
                </c:pt>
                <c:pt idx="3">
                  <c:v>0.9439985693954711</c:v>
                </c:pt>
                <c:pt idx="4">
                  <c:v>0.3407916515950684</c:v>
                </c:pt>
                <c:pt idx="5">
                  <c:v>1.3815759901331142</c:v>
                </c:pt>
                <c:pt idx="6">
                  <c:v>2.1734003250091622</c:v>
                </c:pt>
                <c:pt idx="7">
                  <c:v>-1.8263043858905248</c:v>
                </c:pt>
                <c:pt idx="8">
                  <c:v>4.439153953740131</c:v>
                </c:pt>
                <c:pt idx="9">
                  <c:v>-0.6308092941543268</c:v>
                </c:pt>
                <c:pt idx="10">
                  <c:v>1.4882527377067647</c:v>
                </c:pt>
                <c:pt idx="11">
                  <c:v>-0.8379776048304091</c:v>
                </c:pt>
                <c:pt idx="12">
                  <c:v>2.1714169292959786</c:v>
                </c:pt>
                <c:pt idx="13">
                  <c:v>0.895856288725418</c:v>
                </c:pt>
                <c:pt idx="14">
                  <c:v>0.32374126080703824</c:v>
                </c:pt>
                <c:pt idx="15">
                  <c:v>-0.9975820513506182</c:v>
                </c:pt>
                <c:pt idx="16">
                  <c:v>1.1483214748152557</c:v>
                </c:pt>
                <c:pt idx="17">
                  <c:v>1.3117155663241578</c:v>
                </c:pt>
                <c:pt idx="18">
                  <c:v>0.33883643079683834</c:v>
                </c:pt>
                <c:pt idx="19">
                  <c:v>-1.0314649926377835</c:v>
                </c:pt>
                <c:pt idx="20">
                  <c:v>-1.2717805791097962</c:v>
                </c:pt>
                <c:pt idx="21">
                  <c:v>2.939895495145268</c:v>
                </c:pt>
                <c:pt idx="22">
                  <c:v>-0.47175473133645207</c:v>
                </c:pt>
                <c:pt idx="23">
                  <c:v>1.7506783616288437</c:v>
                </c:pt>
                <c:pt idx="24">
                  <c:v>0.6665415015529106</c:v>
                </c:pt>
                <c:pt idx="25">
                  <c:v>1.5100297162548038</c:v>
                </c:pt>
                <c:pt idx="26">
                  <c:v>-0.5559885510284389</c:v>
                </c:pt>
                <c:pt idx="27">
                  <c:v>0.06344351147204597</c:v>
                </c:pt>
                <c:pt idx="28">
                  <c:v>-0.7152922370622379</c:v>
                </c:pt>
                <c:pt idx="29">
                  <c:v>2.926454803191815</c:v>
                </c:pt>
                <c:pt idx="30">
                  <c:v>-0.5946940224245048</c:v>
                </c:pt>
                <c:pt idx="31">
                  <c:v>0.006290383908861941</c:v>
                </c:pt>
                <c:pt idx="32">
                  <c:v>-0.6946132552812521</c:v>
                </c:pt>
                <c:pt idx="33">
                  <c:v>-1.4536537668408664</c:v>
                </c:pt>
                <c:pt idx="34">
                  <c:v>-0.5603024169582906</c:v>
                </c:pt>
                <c:pt idx="35">
                  <c:v>-1.9704306650860266</c:v>
                </c:pt>
                <c:pt idx="36">
                  <c:v>-0.31767174019378497</c:v>
                </c:pt>
                <c:pt idx="37">
                  <c:v>-1.8503317399803783</c:v>
                </c:pt>
                <c:pt idx="38">
                  <c:v>-1.6138616276405446</c:v>
                </c:pt>
                <c:pt idx="39">
                  <c:v>-0.07975046353817539</c:v>
                </c:pt>
                <c:pt idx="40">
                  <c:v>0.051104561637714596</c:v>
                </c:pt>
                <c:pt idx="41">
                  <c:v>-0.5388518373564704</c:v>
                </c:pt>
                <c:pt idx="42">
                  <c:v>-2.094401278197493</c:v>
                </c:pt>
                <c:pt idx="43">
                  <c:v>-0.5592784358334366</c:v>
                </c:pt>
                <c:pt idx="44">
                  <c:v>-1.8987003303036087</c:v>
                </c:pt>
                <c:pt idx="45">
                  <c:v>-1.7505061000068038</c:v>
                </c:pt>
                <c:pt idx="46">
                  <c:v>-1.0393487871450748</c:v>
                </c:pt>
                <c:pt idx="47">
                  <c:v>-1.0487228954315533</c:v>
                </c:pt>
                <c:pt idx="48">
                  <c:v>-1.112002226296665</c:v>
                </c:pt>
                <c:pt idx="49">
                  <c:v>-1.0834720867325571</c:v>
                </c:pt>
              </c:numCache>
            </c:numRef>
          </c:yVal>
          <c:smooth val="0"/>
        </c:ser>
        <c:axId val="49088429"/>
        <c:axId val="39142678"/>
      </c:scatterChart>
      <c:valAx>
        <c:axId val="49088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42678"/>
        <c:crosses val="autoZero"/>
        <c:crossBetween val="midCat"/>
        <c:dispUnits/>
      </c:valAx>
      <c:valAx>
        <c:axId val="39142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 (flow vs. flow+sediment+mysids)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884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'X2 data; &lt;75kmWY'!$G$4:$G$53</c:f>
              <c:numCache>
                <c:ptCount val="50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</c:numCache>
            </c:numRef>
          </c:xVal>
          <c:yVal>
            <c:numRef>
              <c:f>'X2 data; &lt;75kmWY'!$P$4:$P$53</c:f>
              <c:numCache>
                <c:ptCount val="50"/>
                <c:pt idx="0">
                  <c:v>2.6961790271212895</c:v>
                </c:pt>
                <c:pt idx="1">
                  <c:v>3.2553308646929953</c:v>
                </c:pt>
                <c:pt idx="2">
                  <c:v>2.5355551924811675</c:v>
                </c:pt>
                <c:pt idx="3">
                  <c:v>1.2377559317857492</c:v>
                </c:pt>
                <c:pt idx="4">
                  <c:v>2.01012695533342</c:v>
                </c:pt>
                <c:pt idx="5">
                  <c:v>1.4923534566651808</c:v>
                </c:pt>
                <c:pt idx="6">
                  <c:v>3.1124154003736955</c:v>
                </c:pt>
                <c:pt idx="7">
                  <c:v>1.5157182415822077</c:v>
                </c:pt>
                <c:pt idx="8">
                  <c:v>4.322893562416542</c:v>
                </c:pt>
                <c:pt idx="9">
                  <c:v>2.602125169640104</c:v>
                </c:pt>
                <c:pt idx="10">
                  <c:v>2.2561848719201154</c:v>
                </c:pt>
                <c:pt idx="11">
                  <c:v>1.591387201582662</c:v>
                </c:pt>
                <c:pt idx="12">
                  <c:v>2.0999178908096527</c:v>
                </c:pt>
                <c:pt idx="13">
                  <c:v>1.3336761850059986</c:v>
                </c:pt>
                <c:pt idx="14">
                  <c:v>2.980091423934596</c:v>
                </c:pt>
                <c:pt idx="15">
                  <c:v>0.7959243683370845</c:v>
                </c:pt>
                <c:pt idx="16">
                  <c:v>1.6370724058849238</c:v>
                </c:pt>
                <c:pt idx="17">
                  <c:v>1.4769451737459196</c:v>
                </c:pt>
                <c:pt idx="18">
                  <c:v>3.065748864287193</c:v>
                </c:pt>
                <c:pt idx="19">
                  <c:v>0.8088606137631971</c:v>
                </c:pt>
                <c:pt idx="20">
                  <c:v>-5.148883066617573</c:v>
                </c:pt>
                <c:pt idx="21">
                  <c:v>1.5545708505497968</c:v>
                </c:pt>
                <c:pt idx="22">
                  <c:v>-0.32721819941025543</c:v>
                </c:pt>
                <c:pt idx="23">
                  <c:v>1.546611792345419</c:v>
                </c:pt>
                <c:pt idx="24">
                  <c:v>-0.18300125120808514</c:v>
                </c:pt>
                <c:pt idx="25">
                  <c:v>1.2062694331448027</c:v>
                </c:pt>
                <c:pt idx="26">
                  <c:v>-0.8997831842554669</c:v>
                </c:pt>
                <c:pt idx="27">
                  <c:v>0.42526295443980844</c:v>
                </c:pt>
                <c:pt idx="28">
                  <c:v>0.2851782071403246</c:v>
                </c:pt>
                <c:pt idx="29">
                  <c:v>1.0849515936254377</c:v>
                </c:pt>
                <c:pt idx="30">
                  <c:v>-2.1349817072561033</c:v>
                </c:pt>
                <c:pt idx="31">
                  <c:v>-2.956110979940853</c:v>
                </c:pt>
                <c:pt idx="32">
                  <c:v>-3.406193418737244</c:v>
                </c:pt>
                <c:pt idx="33">
                  <c:v>-5.3307562543486435</c:v>
                </c:pt>
                <c:pt idx="34">
                  <c:v>-3.6924795539235604</c:v>
                </c:pt>
                <c:pt idx="35">
                  <c:v>-3.9320436254757167</c:v>
                </c:pt>
                <c:pt idx="36">
                  <c:v>-0.9767104650325757</c:v>
                </c:pt>
                <c:pt idx="37">
                  <c:v>-3.4605241411313497</c:v>
                </c:pt>
                <c:pt idx="38">
                  <c:v>-2.61802920732681</c:v>
                </c:pt>
                <c:pt idx="39">
                  <c:v>0.22590727267915933</c:v>
                </c:pt>
                <c:pt idx="40">
                  <c:v>-1.3874308919491645</c:v>
                </c:pt>
                <c:pt idx="41">
                  <c:v>-0.7700930755299396</c:v>
                </c:pt>
                <c:pt idx="42">
                  <c:v>-0.6451015609536247</c:v>
                </c:pt>
                <c:pt idx="43">
                  <c:v>-1.371938961844766</c:v>
                </c:pt>
                <c:pt idx="44">
                  <c:v>-2.5167923587880336</c:v>
                </c:pt>
                <c:pt idx="45">
                  <c:v>-0.6801319922905239</c:v>
                </c:pt>
                <c:pt idx="46">
                  <c:v>-0.887482665836321</c:v>
                </c:pt>
                <c:pt idx="47">
                  <c:v>-0.608989047206976</c:v>
                </c:pt>
                <c:pt idx="48">
                  <c:v>-1.2041161510293001</c:v>
                </c:pt>
                <c:pt idx="49">
                  <c:v>-2.1902324219150353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0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2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3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4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5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6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7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8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9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10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11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13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15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16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17"/>
            <c:spPr>
              <a:ln w="38100">
                <a:solidFill>
                  <a:srgbClr val="C0C0C0"/>
                </a:solidFill>
              </a:ln>
            </c:spPr>
            <c:marker>
              <c:symbol val="auto"/>
            </c:marker>
          </c:dPt>
          <c:dPt>
            <c:idx val="18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19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20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21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22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23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24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27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28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30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31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33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34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35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36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37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39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42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43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44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45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46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47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48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50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xVal>
            <c:numRef>
              <c:f>'X2 data; &lt;75kmWY'!$G$4:$G$54</c:f>
              <c:numCache>
                <c:ptCount val="51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  <c:pt idx="50">
                  <c:v>2007</c:v>
                </c:pt>
              </c:numCache>
            </c:numRef>
          </c:xVal>
          <c:yVal>
            <c:numRef>
              <c:f>'X2 data; &lt;75kmWY'!$J$4:$J$54</c:f>
              <c:numCache>
                <c:ptCount val="51"/>
                <c:pt idx="0">
                  <c:v>1.855154614880238</c:v>
                </c:pt>
                <c:pt idx="1">
                  <c:v>0.22863068488779364</c:v>
                </c:pt>
                <c:pt idx="2">
                  <c:v>1.710526633209127</c:v>
                </c:pt>
                <c:pt idx="3">
                  <c:v>0.1631606339215828</c:v>
                </c:pt>
                <c:pt idx="4">
                  <c:v>0.9365953013004742</c:v>
                </c:pt>
                <c:pt idx="5">
                  <c:v>0.06027806315905181</c:v>
                </c:pt>
                <c:pt idx="6">
                  <c:v>0.5259642742000981</c:v>
                </c:pt>
                <c:pt idx="7">
                  <c:v>1.8770831682355473</c:v>
                </c:pt>
                <c:pt idx="8">
                  <c:v>-0.06737660823013719</c:v>
                </c:pt>
                <c:pt idx="9">
                  <c:v>1.8157470817417385</c:v>
                </c:pt>
                <c:pt idx="10">
                  <c:v>0.4297709043400148</c:v>
                </c:pt>
                <c:pt idx="11">
                  <c:v>1.3639307127881624</c:v>
                </c:pt>
                <c:pt idx="12">
                  <c:v>-0.0422090179377322</c:v>
                </c:pt>
                <c:pt idx="13">
                  <c:v>0.2441614661041717</c:v>
                </c:pt>
                <c:pt idx="14">
                  <c:v>1.4915558648012137</c:v>
                </c:pt>
                <c:pt idx="15">
                  <c:v>1.0064119528151343</c:v>
                </c:pt>
                <c:pt idx="16">
                  <c:v>0.27279803170128814</c:v>
                </c:pt>
                <c:pt idx="17">
                  <c:v>0.0908944115397308</c:v>
                </c:pt>
                <c:pt idx="18">
                  <c:v>1.531230320509674</c:v>
                </c:pt>
                <c:pt idx="19">
                  <c:v>1.0327365840948761</c:v>
                </c:pt>
                <c:pt idx="20">
                  <c:v>-2.181953738535196</c:v>
                </c:pt>
                <c:pt idx="21">
                  <c:v>-0.780922717911037</c:v>
                </c:pt>
                <c:pt idx="22">
                  <c:v>0.0792594896048283</c:v>
                </c:pt>
                <c:pt idx="23">
                  <c:v>-0.11674665117922847</c:v>
                </c:pt>
                <c:pt idx="24">
                  <c:v>-0.47967312903457987</c:v>
                </c:pt>
                <c:pt idx="25">
                  <c:v>-0.172800599178467</c:v>
                </c:pt>
                <c:pt idx="26">
                  <c:v>-0.19531037731299272</c:v>
                </c:pt>
                <c:pt idx="27">
                  <c:v>0.20142932889714554</c:v>
                </c:pt>
                <c:pt idx="28">
                  <c:v>0.5605182687991297</c:v>
                </c:pt>
                <c:pt idx="29">
                  <c:v>-1.0374144120987783</c:v>
                </c:pt>
                <c:pt idx="30">
                  <c:v>-0.8680524863366588</c:v>
                </c:pt>
                <c:pt idx="31">
                  <c:v>-1.6676524124800143</c:v>
                </c:pt>
                <c:pt idx="32">
                  <c:v>-1.5266252806346325</c:v>
                </c:pt>
                <c:pt idx="33">
                  <c:v>-2.181953738535196</c:v>
                </c:pt>
                <c:pt idx="34">
                  <c:v>-1.763110811936419</c:v>
                </c:pt>
                <c:pt idx="35">
                  <c:v>-1.1049475139206577</c:v>
                </c:pt>
                <c:pt idx="36">
                  <c:v>-0.37256002766719876</c:v>
                </c:pt>
                <c:pt idx="37">
                  <c:v>-0.9073572246502902</c:v>
                </c:pt>
                <c:pt idx="38">
                  <c:v>-0.5666127330996635</c:v>
                </c:pt>
                <c:pt idx="39">
                  <c:v>0.16985175726396054</c:v>
                </c:pt>
                <c:pt idx="40">
                  <c:v>-0.8108411130205859</c:v>
                </c:pt>
                <c:pt idx="41">
                  <c:v>-0.13202592424863047</c:v>
                </c:pt>
                <c:pt idx="42">
                  <c:v>0.8128777382774006</c:v>
                </c:pt>
                <c:pt idx="43">
                  <c:v>-0.45893566885812087</c:v>
                </c:pt>
                <c:pt idx="44">
                  <c:v>-0.34953727226879</c:v>
                </c:pt>
                <c:pt idx="45">
                  <c:v>0.5998224151605589</c:v>
                </c:pt>
                <c:pt idx="46">
                  <c:v>0.08338063632848576</c:v>
                </c:pt>
                <c:pt idx="47">
                  <c:v>0.24523760780482556</c:v>
                </c:pt>
                <c:pt idx="48">
                  <c:v>-0.0537999770594979</c:v>
                </c:pt>
                <c:pt idx="49">
                  <c:v>-0.6242967009342562</c:v>
                </c:pt>
                <c:pt idx="50">
                  <c:v>-0.926291809297525</c:v>
                </c:pt>
              </c:numCache>
            </c:numRef>
          </c:yVal>
          <c:smooth val="0"/>
        </c:ser>
        <c:axId val="16739783"/>
        <c:axId val="16440320"/>
      </c:scatterChart>
      <c:valAx>
        <c:axId val="16739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Water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6440320"/>
        <c:crosses val="autoZero"/>
        <c:crossBetween val="midCat"/>
        <c:dispUnits/>
      </c:valAx>
      <c:valAx>
        <c:axId val="16440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Habitat suitability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67397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Normal Probability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'X2 data; &lt;75kmWY'!$W$31:$W$80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'X2 data; &lt;75kmWY'!$X$31:$X$80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axId val="13745153"/>
        <c:axId val="56597514"/>
      </c:scatterChart>
      <c:valAx>
        <c:axId val="13745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 Percentile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597514"/>
        <c:crosses val="autoZero"/>
        <c:crossBetween val="midCat"/>
        <c:dispUnits/>
      </c:valAx>
      <c:valAx>
        <c:axId val="56597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7451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46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8534400" y="7524750"/>
        <a:ext cx="36576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6</xdr:row>
      <xdr:rowOff>0</xdr:rowOff>
    </xdr:from>
    <xdr:to>
      <xdr:col>33</xdr:col>
      <xdr:colOff>0</xdr:colOff>
      <xdr:row>16</xdr:row>
      <xdr:rowOff>0</xdr:rowOff>
    </xdr:to>
    <xdr:graphicFrame>
      <xdr:nvGraphicFramePr>
        <xdr:cNvPr id="1" name="Chart 5"/>
        <xdr:cNvGraphicFramePr/>
      </xdr:nvGraphicFramePr>
      <xdr:xfrm>
        <a:off x="16925925" y="1133475"/>
        <a:ext cx="36576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NOBRIGA\My%20Documents\PerformanceMeasures\Excel%20files\X2p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&lt;75kmWY"/>
      <sheetName val="60-80kmWY"/>
      <sheetName val="&lt;=65km"/>
      <sheetName val="&lt;75km"/>
      <sheetName val="60-80km"/>
      <sheetName val="mysids data"/>
      <sheetName val="FMWT Data"/>
    </sheetNames>
    <sheetDataSet>
      <sheetData sheetId="5">
        <row r="71">
          <cell r="F71">
            <v>2.7777777777777777</v>
          </cell>
          <cell r="G71">
            <v>0.7482092536564663</v>
          </cell>
        </row>
        <row r="72">
          <cell r="F72">
            <v>8.333333333333332</v>
          </cell>
          <cell r="G72">
            <v>0.7767697523107263</v>
          </cell>
        </row>
        <row r="73">
          <cell r="F73">
            <v>13.88888888888889</v>
          </cell>
          <cell r="G73">
            <v>0.8883678257928673</v>
          </cell>
        </row>
        <row r="74">
          <cell r="F74">
            <v>19.444444444444443</v>
          </cell>
          <cell r="G74">
            <v>1.2792706851612348</v>
          </cell>
        </row>
        <row r="75">
          <cell r="F75">
            <v>25</v>
          </cell>
          <cell r="G75">
            <v>1.2934561874135533</v>
          </cell>
        </row>
        <row r="76">
          <cell r="F76">
            <v>30.555555555555557</v>
          </cell>
          <cell r="G76">
            <v>1.4530641259333161</v>
          </cell>
        </row>
        <row r="77">
          <cell r="F77">
            <v>36.11111111111111</v>
          </cell>
          <cell r="G77">
            <v>1.550629162447622</v>
          </cell>
        </row>
        <row r="78">
          <cell r="F78">
            <v>41.666666666666664</v>
          </cell>
          <cell r="G78">
            <v>1.586383707637582</v>
          </cell>
        </row>
        <row r="79">
          <cell r="F79">
            <v>47.22222222222222</v>
          </cell>
          <cell r="G79">
            <v>1.7897697157662462</v>
          </cell>
        </row>
        <row r="80">
          <cell r="F80">
            <v>52.77777777777778</v>
          </cell>
          <cell r="G80">
            <v>1.798242676427879</v>
          </cell>
        </row>
        <row r="81">
          <cell r="F81">
            <v>58.333333333333336</v>
          </cell>
          <cell r="G81">
            <v>1.8040699559280076</v>
          </cell>
        </row>
        <row r="82">
          <cell r="F82">
            <v>63.888888888888886</v>
          </cell>
          <cell r="G82">
            <v>1.8120814873495572</v>
          </cell>
        </row>
        <row r="83">
          <cell r="F83">
            <v>69.44444444444443</v>
          </cell>
          <cell r="G83">
            <v>1.850326621511885</v>
          </cell>
        </row>
        <row r="84">
          <cell r="F84">
            <v>75</v>
          </cell>
          <cell r="G84">
            <v>1.8848695733648788</v>
          </cell>
        </row>
        <row r="85">
          <cell r="F85">
            <v>80.55555555555554</v>
          </cell>
          <cell r="G85">
            <v>1.959934083264536</v>
          </cell>
        </row>
        <row r="86">
          <cell r="F86">
            <v>86.1111111111111</v>
          </cell>
          <cell r="G86">
            <v>1.9683755557018103</v>
          </cell>
        </row>
        <row r="87">
          <cell r="F87">
            <v>91.66666666666666</v>
          </cell>
          <cell r="G87">
            <v>1.9894426269680234</v>
          </cell>
        </row>
        <row r="88">
          <cell r="F88">
            <v>97.22222222222221</v>
          </cell>
          <cell r="G88">
            <v>2.000498353941629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zoomScale="75" zoomScaleNormal="75" workbookViewId="0" topLeftCell="A13">
      <selection activeCell="D57" sqref="D57"/>
    </sheetView>
  </sheetViews>
  <sheetFormatPr defaultColWidth="9.140625" defaultRowHeight="12.75"/>
  <sheetData>
    <row r="1" spans="1:2" ht="12.75">
      <c r="A1" s="41"/>
      <c r="B1" s="41"/>
    </row>
    <row r="2" spans="1:2" ht="15">
      <c r="A2" s="43" t="s">
        <v>77</v>
      </c>
      <c r="B2" s="41"/>
    </row>
    <row r="3" spans="1:2" ht="15">
      <c r="A3" s="43" t="s">
        <v>78</v>
      </c>
      <c r="B3" s="41"/>
    </row>
    <row r="4" spans="1:2" ht="12.75">
      <c r="A4" s="44"/>
      <c r="B4" s="41"/>
    </row>
    <row r="5" spans="1:2" ht="12.75">
      <c r="A5" s="41"/>
      <c r="B5" s="41"/>
    </row>
    <row r="6" spans="1:4" ht="89.25">
      <c r="A6" s="45" t="s">
        <v>79</v>
      </c>
      <c r="B6" s="45" t="s">
        <v>80</v>
      </c>
      <c r="C6" s="45" t="s">
        <v>81</v>
      </c>
      <c r="D6" s="45" t="s">
        <v>82</v>
      </c>
    </row>
    <row r="7" spans="1:4" ht="12.75">
      <c r="A7" s="41">
        <v>1957</v>
      </c>
      <c r="B7" s="46">
        <v>16268.07958748532</v>
      </c>
      <c r="C7" s="47">
        <v>1.5317643582</v>
      </c>
      <c r="D7" s="48">
        <f aca="true" t="shared" si="0" ref="D7:D58">C7/B7*1000000</f>
        <v>94.15766316869713</v>
      </c>
    </row>
    <row r="8" spans="1:4" ht="12.75">
      <c r="A8" s="41">
        <v>1958</v>
      </c>
      <c r="B8" s="46">
        <v>31920.07932231614</v>
      </c>
      <c r="C8" s="47">
        <v>4.516486348</v>
      </c>
      <c r="D8" s="48">
        <f t="shared" si="0"/>
        <v>141.4935815915222</v>
      </c>
    </row>
    <row r="9" spans="1:4" ht="12.75">
      <c r="A9" s="41">
        <v>1959</v>
      </c>
      <c r="B9" s="46">
        <v>14768.059076674375</v>
      </c>
      <c r="C9" s="47">
        <v>1.6973247082</v>
      </c>
      <c r="D9" s="48">
        <f t="shared" si="0"/>
        <v>114.93214506981924</v>
      </c>
    </row>
    <row r="10" spans="1:4" ht="12.75">
      <c r="A10" s="41">
        <v>1960</v>
      </c>
      <c r="B10" s="46">
        <v>13232.323791796509</v>
      </c>
      <c r="C10" s="47">
        <v>1.5963328946999997</v>
      </c>
      <c r="D10" s="48">
        <f t="shared" si="0"/>
        <v>120.63889304837444</v>
      </c>
    </row>
    <row r="11" spans="1:4" ht="12.75">
      <c r="A11" s="41">
        <v>1961</v>
      </c>
      <c r="B11" s="46">
        <v>14053.763595335833</v>
      </c>
      <c r="C11" s="47">
        <v>1.7628866067999998</v>
      </c>
      <c r="D11" s="48">
        <f t="shared" si="0"/>
        <v>125.43875488165085</v>
      </c>
    </row>
    <row r="12" spans="1:4" ht="12.75">
      <c r="A12" s="41">
        <v>1962</v>
      </c>
      <c r="B12" s="46">
        <v>16009.147475500095</v>
      </c>
      <c r="C12" s="47">
        <v>1.8205016085999999</v>
      </c>
      <c r="D12" s="48">
        <f t="shared" si="0"/>
        <v>113.71633694961204</v>
      </c>
    </row>
    <row r="13" spans="1:4" ht="12.75">
      <c r="A13" s="41">
        <v>1963</v>
      </c>
      <c r="B13" s="46">
        <v>25018.199233882468</v>
      </c>
      <c r="C13" s="47">
        <v>3.579414767</v>
      </c>
      <c r="D13" s="48">
        <f t="shared" si="0"/>
        <v>143.0724383293084</v>
      </c>
    </row>
    <row r="14" spans="1:4" ht="12.75">
      <c r="A14" s="41">
        <v>1964</v>
      </c>
      <c r="B14" s="46">
        <v>14303.767013804323</v>
      </c>
      <c r="C14" s="47">
        <v>0.9672035646999999</v>
      </c>
      <c r="D14" s="48">
        <f t="shared" si="0"/>
        <v>67.61880026195674</v>
      </c>
    </row>
    <row r="15" spans="1:4" ht="12.75">
      <c r="A15" s="41">
        <v>1965</v>
      </c>
      <c r="B15" s="46">
        <v>24580.69325156261</v>
      </c>
      <c r="C15" s="47">
        <v>5.155549299</v>
      </c>
      <c r="D15" s="48">
        <f t="shared" si="0"/>
        <v>209.73978423786963</v>
      </c>
    </row>
    <row r="16" spans="1:4" ht="12.75">
      <c r="A16" s="41">
        <v>1966</v>
      </c>
      <c r="B16" s="46">
        <v>16509.154312437076</v>
      </c>
      <c r="C16" s="47">
        <v>1.7660355555555556</v>
      </c>
      <c r="D16" s="48">
        <f t="shared" si="0"/>
        <v>106.97310850290634</v>
      </c>
    </row>
    <row r="17" spans="1:4" ht="12.75">
      <c r="A17" s="41">
        <v>1967</v>
      </c>
      <c r="B17" s="46">
        <v>29803.978958850705</v>
      </c>
      <c r="C17" s="47">
        <v>3.0042581111</v>
      </c>
      <c r="D17" s="48">
        <f t="shared" si="0"/>
        <v>100.8005714689261</v>
      </c>
    </row>
    <row r="18" spans="1:4" ht="12.75">
      <c r="A18" s="41">
        <v>1968</v>
      </c>
      <c r="B18" s="46">
        <v>16464.510844853416</v>
      </c>
      <c r="C18" s="47">
        <v>1.4493153039</v>
      </c>
      <c r="D18" s="48">
        <f t="shared" si="0"/>
        <v>88.02662390380316</v>
      </c>
    </row>
    <row r="19" spans="1:4" ht="12.75">
      <c r="A19" s="41">
        <v>1969</v>
      </c>
      <c r="B19" s="46">
        <v>28625.391414642112</v>
      </c>
      <c r="C19" s="47">
        <v>3.1333951841000003</v>
      </c>
      <c r="D19" s="48">
        <f t="shared" si="0"/>
        <v>109.46209044663905</v>
      </c>
    </row>
    <row r="20" spans="1:4" ht="12.75">
      <c r="A20" s="41">
        <v>1970</v>
      </c>
      <c r="B20" s="46">
        <v>24902.126218164958</v>
      </c>
      <c r="C20" s="47">
        <v>2.5310866308</v>
      </c>
      <c r="D20" s="48">
        <f t="shared" si="0"/>
        <v>101.64138630675193</v>
      </c>
    </row>
    <row r="21" spans="1:4" ht="12.75">
      <c r="A21" s="41">
        <v>1971</v>
      </c>
      <c r="B21" s="46">
        <v>28205.742819355717</v>
      </c>
      <c r="C21" s="47">
        <v>2.9155177635</v>
      </c>
      <c r="D21" s="48">
        <f t="shared" si="0"/>
        <v>103.36610463239687</v>
      </c>
    </row>
    <row r="22" spans="1:4" ht="12.75">
      <c r="A22" s="41">
        <v>1972</v>
      </c>
      <c r="B22" s="46">
        <v>15401.996316362332</v>
      </c>
      <c r="C22" s="47">
        <v>0.7595908858</v>
      </c>
      <c r="D22" s="48">
        <f t="shared" si="0"/>
        <v>49.31769039530594</v>
      </c>
    </row>
    <row r="23" spans="1:4" ht="12.75">
      <c r="A23" s="41">
        <v>1973</v>
      </c>
      <c r="B23" s="46">
        <v>25464.633909719054</v>
      </c>
      <c r="C23" s="47">
        <v>2.3569171426</v>
      </c>
      <c r="D23" s="48">
        <f t="shared" si="0"/>
        <v>92.55649034484797</v>
      </c>
    </row>
    <row r="24" spans="1:4" ht="12.75">
      <c r="A24" s="41">
        <v>1974</v>
      </c>
      <c r="B24" s="46">
        <v>37804.088349842394</v>
      </c>
      <c r="C24" s="47">
        <v>3.466833729</v>
      </c>
      <c r="D24" s="48">
        <f t="shared" si="0"/>
        <v>91.70525941315164</v>
      </c>
    </row>
    <row r="25" spans="1:4" ht="12.75">
      <c r="A25" s="41">
        <v>1975</v>
      </c>
      <c r="B25" s="46">
        <v>24509.263703428758</v>
      </c>
      <c r="C25" s="47">
        <v>2.5764501667</v>
      </c>
      <c r="D25" s="48">
        <f t="shared" si="0"/>
        <v>105.12148377348292</v>
      </c>
    </row>
    <row r="26" spans="1:4" ht="12.75">
      <c r="A26" s="41">
        <v>1976</v>
      </c>
      <c r="B26" s="46">
        <v>13553.756758398853</v>
      </c>
      <c r="C26" s="47">
        <v>0.6072753637999999</v>
      </c>
      <c r="D26" s="48">
        <f t="shared" si="0"/>
        <v>44.80494778126292</v>
      </c>
    </row>
    <row r="27" spans="1:4" ht="12.75">
      <c r="A27" s="41">
        <v>1977</v>
      </c>
      <c r="B27" s="46">
        <v>6792.950027529544</v>
      </c>
      <c r="C27" s="47">
        <v>0.20155317009</v>
      </c>
      <c r="D27" s="48">
        <f t="shared" si="0"/>
        <v>29.67093372881778</v>
      </c>
    </row>
    <row r="28" spans="1:4" ht="12.75">
      <c r="A28" s="41">
        <v>1978</v>
      </c>
      <c r="B28" s="46">
        <v>21750.297406758636</v>
      </c>
      <c r="C28" s="47">
        <v>3.4734561429999995</v>
      </c>
      <c r="D28" s="48">
        <f t="shared" si="0"/>
        <v>159.69694933553717</v>
      </c>
    </row>
    <row r="29" spans="1:4" ht="12.75">
      <c r="A29" s="41">
        <v>1979</v>
      </c>
      <c r="B29" s="46">
        <v>16027.004862533558</v>
      </c>
      <c r="C29" s="47">
        <v>1.1062742586999998</v>
      </c>
      <c r="D29" s="48">
        <f t="shared" si="0"/>
        <v>69.02563942475271</v>
      </c>
    </row>
    <row r="30" spans="1:4" ht="12.75">
      <c r="A30" s="41">
        <v>1980</v>
      </c>
      <c r="B30" s="46">
        <v>23732.46736747309</v>
      </c>
      <c r="C30" s="47">
        <v>2.7790960351</v>
      </c>
      <c r="D30" s="48">
        <f t="shared" si="0"/>
        <v>117.10101575485294</v>
      </c>
    </row>
    <row r="31" spans="1:4" ht="12.75">
      <c r="A31" s="41">
        <v>1981</v>
      </c>
      <c r="B31" s="46">
        <v>14169.836611053348</v>
      </c>
      <c r="C31" s="47">
        <v>1.188723313</v>
      </c>
      <c r="D31" s="48">
        <f t="shared" si="0"/>
        <v>83.89110937755784</v>
      </c>
    </row>
    <row r="32" spans="1:4" ht="12.75">
      <c r="A32" s="41">
        <v>1982</v>
      </c>
      <c r="B32" s="46">
        <v>37054.07809443692</v>
      </c>
      <c r="C32" s="47">
        <v>3.4734561429999995</v>
      </c>
      <c r="D32" s="48">
        <f t="shared" si="0"/>
        <v>93.74018520032979</v>
      </c>
    </row>
    <row r="33" spans="1:4" ht="12.75">
      <c r="A33" s="41">
        <v>1983</v>
      </c>
      <c r="B33" s="46">
        <v>41875.57259347208</v>
      </c>
      <c r="C33" s="47">
        <v>3.1350507876</v>
      </c>
      <c r="D33" s="48">
        <f t="shared" si="0"/>
        <v>74.86586077365585</v>
      </c>
    </row>
    <row r="34" spans="1:4" ht="12.75">
      <c r="A34" s="41">
        <v>1984</v>
      </c>
      <c r="B34" s="46">
        <v>27696.807288902008</v>
      </c>
      <c r="C34" s="47">
        <v>1.7671911759</v>
      </c>
      <c r="D34" s="48">
        <f t="shared" si="0"/>
        <v>63.80486954567165</v>
      </c>
    </row>
    <row r="35" spans="1:4" ht="12.75">
      <c r="A35" s="41">
        <v>1985</v>
      </c>
      <c r="B35" s="46">
        <v>15053.777269209793</v>
      </c>
      <c r="C35" s="47">
        <v>0.7006514011999999</v>
      </c>
      <c r="D35" s="48">
        <f t="shared" si="0"/>
        <v>46.543228896648785</v>
      </c>
    </row>
    <row r="36" spans="1:4" ht="12.75">
      <c r="A36" s="41">
        <v>1986</v>
      </c>
      <c r="B36" s="46">
        <v>22125.302534461367</v>
      </c>
      <c r="C36" s="47">
        <v>2.5936684431</v>
      </c>
      <c r="D36" s="48">
        <f t="shared" si="0"/>
        <v>117.22634929218346</v>
      </c>
    </row>
    <row r="37" spans="1:4" ht="12.75">
      <c r="A37" s="41">
        <v>1987</v>
      </c>
      <c r="B37" s="46">
        <v>12384.09790770699</v>
      </c>
      <c r="C37" s="47">
        <v>0.6261492436999999</v>
      </c>
      <c r="D37" s="48">
        <f t="shared" si="0"/>
        <v>50.5607472071364</v>
      </c>
    </row>
    <row r="38" spans="1:4" ht="12.75">
      <c r="A38" s="41">
        <v>1988</v>
      </c>
      <c r="B38" s="46">
        <v>11946.59192538713</v>
      </c>
      <c r="C38" s="47">
        <v>0.6079376052</v>
      </c>
      <c r="D38" s="48">
        <f t="shared" si="0"/>
        <v>50.88795273136441</v>
      </c>
    </row>
    <row r="39" spans="1:4" ht="12.75">
      <c r="A39" s="41">
        <v>1989</v>
      </c>
      <c r="B39" s="46">
        <v>15169.850284927306</v>
      </c>
      <c r="C39" s="47">
        <v>0.9099196835999999</v>
      </c>
      <c r="D39" s="48">
        <f t="shared" si="0"/>
        <v>59.98211363391581</v>
      </c>
    </row>
    <row r="40" spans="1:4" ht="12.75">
      <c r="A40" s="41">
        <v>1990</v>
      </c>
      <c r="B40" s="46">
        <v>12187.66665033889</v>
      </c>
      <c r="C40" s="47">
        <v>0.30916739759</v>
      </c>
      <c r="D40" s="48">
        <f t="shared" si="0"/>
        <v>25.367234472351058</v>
      </c>
    </row>
    <row r="41" spans="1:4" ht="12.75">
      <c r="A41" s="41">
        <v>1991</v>
      </c>
      <c r="B41" s="46">
        <v>9339.41341850145</v>
      </c>
      <c r="C41" s="47">
        <v>0.592706053</v>
      </c>
      <c r="D41" s="48">
        <f t="shared" si="0"/>
        <v>63.46287785331837</v>
      </c>
    </row>
    <row r="42" spans="1:4" ht="12.75">
      <c r="A42" s="41">
        <v>1992</v>
      </c>
      <c r="B42" s="46">
        <v>9892.99241653882</v>
      </c>
      <c r="C42" s="47">
        <v>0.6761484694</v>
      </c>
      <c r="D42" s="48">
        <f t="shared" si="0"/>
        <v>68.34620314371558</v>
      </c>
    </row>
    <row r="43" spans="1:4" ht="12.75">
      <c r="A43" s="41">
        <v>1993</v>
      </c>
      <c r="B43" s="46">
        <v>24214.61681737661</v>
      </c>
      <c r="C43" s="47">
        <v>2.2529452427999996</v>
      </c>
      <c r="D43" s="48">
        <f t="shared" si="0"/>
        <v>93.04071420131942</v>
      </c>
    </row>
    <row r="44" spans="1:4" ht="12.75">
      <c r="A44" s="41">
        <v>1994</v>
      </c>
      <c r="B44" s="46">
        <v>11723.374587468837</v>
      </c>
      <c r="C44" s="47">
        <v>0.3526435455</v>
      </c>
      <c r="D44" s="48">
        <f t="shared" si="0"/>
        <v>30.080378552174057</v>
      </c>
    </row>
    <row r="45" spans="1:4" ht="12.75">
      <c r="A45" s="41">
        <v>1995</v>
      </c>
      <c r="B45" s="46">
        <v>34223.68224963294</v>
      </c>
      <c r="C45" s="47">
        <v>2.7224743954</v>
      </c>
      <c r="D45" s="48">
        <f t="shared" si="0"/>
        <v>79.54942941387317</v>
      </c>
    </row>
    <row r="46" spans="1:4" ht="12.75">
      <c r="A46" s="41">
        <v>1996</v>
      </c>
      <c r="B46" s="46">
        <v>27768.23683703586</v>
      </c>
      <c r="C46" s="47">
        <v>3.996626849</v>
      </c>
      <c r="D46" s="48">
        <f t="shared" si="0"/>
        <v>143.9280020713992</v>
      </c>
    </row>
    <row r="47" spans="1:4" ht="12.75">
      <c r="A47" s="41">
        <v>1997</v>
      </c>
      <c r="B47" s="46">
        <v>25919.997279072377</v>
      </c>
      <c r="C47" s="47">
        <v>2.4360549899</v>
      </c>
      <c r="D47" s="48">
        <f t="shared" si="0"/>
        <v>93.98361287124261</v>
      </c>
    </row>
    <row r="48" spans="1:4" ht="12.75">
      <c r="A48" s="41">
        <v>1998</v>
      </c>
      <c r="B48" s="46">
        <v>35786.20361506101</v>
      </c>
      <c r="C48" s="47">
        <v>3.0605486300999996</v>
      </c>
      <c r="D48" s="48">
        <f t="shared" si="0"/>
        <v>85.5231435840804</v>
      </c>
    </row>
    <row r="49" spans="1:4" ht="12.75">
      <c r="A49" s="41">
        <v>1999</v>
      </c>
      <c r="B49" s="46">
        <v>26848.58140481249</v>
      </c>
      <c r="C49" s="47">
        <v>1.5251419441999998</v>
      </c>
      <c r="D49" s="48">
        <f t="shared" si="0"/>
        <v>56.8053083030534</v>
      </c>
    </row>
    <row r="50" spans="1:4" ht="12.75">
      <c r="A50" s="41">
        <v>2000</v>
      </c>
      <c r="B50" s="46">
        <v>22580.665903814694</v>
      </c>
      <c r="C50" s="47">
        <v>1.3532903009</v>
      </c>
      <c r="D50" s="48">
        <f t="shared" si="0"/>
        <v>59.931372558476234</v>
      </c>
    </row>
    <row r="51" spans="1:4" ht="12.75">
      <c r="A51" s="41">
        <v>2001</v>
      </c>
      <c r="B51" s="46">
        <v>12973.39167981129</v>
      </c>
      <c r="C51" s="47">
        <v>0.5529715689999999</v>
      </c>
      <c r="D51" s="48">
        <f t="shared" si="0"/>
        <v>42.623516089513714</v>
      </c>
    </row>
    <row r="52" spans="1:4" ht="12.75">
      <c r="A52" s="41">
        <v>2002</v>
      </c>
      <c r="B52" s="46">
        <v>16160.935265284534</v>
      </c>
      <c r="C52" s="47">
        <v>1.0188583939</v>
      </c>
      <c r="D52" s="48">
        <f t="shared" si="0"/>
        <v>63.04451921719035</v>
      </c>
    </row>
    <row r="53" spans="1:4" ht="12.75">
      <c r="A53" s="41">
        <v>2003</v>
      </c>
      <c r="B53" s="46">
        <v>22571.73721029796</v>
      </c>
      <c r="C53" s="47">
        <v>2.0539417021</v>
      </c>
      <c r="D53" s="48">
        <f t="shared" si="0"/>
        <v>90.99617291144631</v>
      </c>
    </row>
    <row r="54" spans="1:4" ht="12.75">
      <c r="A54" s="41">
        <v>2004</v>
      </c>
      <c r="B54" s="46">
        <v>21062.788005970287</v>
      </c>
      <c r="C54" s="47">
        <v>1.8744742826999998</v>
      </c>
      <c r="D54" s="48">
        <f t="shared" si="0"/>
        <v>88.99459474067139</v>
      </c>
    </row>
    <row r="55" spans="1:4" ht="12.75">
      <c r="A55" s="41">
        <v>2005</v>
      </c>
      <c r="B55" s="46">
        <v>20653.658145511825</v>
      </c>
      <c r="C55" s="47">
        <v>1.4930232362999998</v>
      </c>
      <c r="D55" s="48">
        <f t="shared" si="0"/>
        <v>72.2885614635993</v>
      </c>
    </row>
    <row r="56" spans="1:4" ht="12.75">
      <c r="A56" s="41">
        <v>2006</v>
      </c>
      <c r="B56" s="46">
        <v>34027.25099226484</v>
      </c>
      <c r="C56" s="47">
        <v>2.7108851708999997</v>
      </c>
      <c r="D56" s="48">
        <f t="shared" si="0"/>
        <v>79.6680628569215</v>
      </c>
    </row>
    <row r="57" spans="1:4" ht="12.75">
      <c r="A57" s="41">
        <v>2007</v>
      </c>
      <c r="B57" s="46">
        <v>13526.970677848656</v>
      </c>
      <c r="C57" s="47">
        <v>0.7400547645</v>
      </c>
      <c r="D57" s="48">
        <f t="shared" si="0"/>
        <v>54.70957113198231</v>
      </c>
    </row>
    <row r="58" spans="1:4" ht="12.75">
      <c r="A58" s="41">
        <v>2008</v>
      </c>
      <c r="B58" s="46">
        <v>11803.732829119423</v>
      </c>
      <c r="C58" s="47">
        <v>0.29612124200999995</v>
      </c>
      <c r="D58" s="48">
        <f t="shared" si="0"/>
        <v>25.087084424638835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8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1" spans="23:25" ht="12.75">
      <c r="W1" t="s">
        <v>31</v>
      </c>
      <c r="X1" t="s">
        <v>70</v>
      </c>
      <c r="Y1" t="s">
        <v>71</v>
      </c>
    </row>
    <row r="2" spans="1:25" ht="12.75">
      <c r="A2" s="18" t="s">
        <v>43</v>
      </c>
      <c r="B2" s="18"/>
      <c r="C2" s="18"/>
      <c r="D2" s="18"/>
      <c r="W2" s="11">
        <v>1957</v>
      </c>
      <c r="X2" s="17">
        <v>1.7056307792655208</v>
      </c>
      <c r="Y2">
        <f>(X2-X$53)/X$54</f>
        <v>0.6395359088784459</v>
      </c>
    </row>
    <row r="3" spans="9:25" ht="12.75">
      <c r="I3" s="39" t="s">
        <v>60</v>
      </c>
      <c r="W3" s="11">
        <v>1958</v>
      </c>
      <c r="X3" s="17">
        <v>2.105475768817945</v>
      </c>
      <c r="Y3">
        <f aca="true" t="shared" si="0" ref="Y3:Y51">(X3-X$53)/X$54</f>
        <v>1.503836799624705</v>
      </c>
    </row>
    <row r="4" spans="9:25" ht="12.75">
      <c r="I4" t="s">
        <v>54</v>
      </c>
      <c r="L4" t="s">
        <v>55</v>
      </c>
      <c r="W4" s="11">
        <v>1959</v>
      </c>
      <c r="X4" s="17">
        <v>1.4299483670797009</v>
      </c>
      <c r="Y4">
        <f t="shared" si="0"/>
        <v>0.04362359125256452</v>
      </c>
    </row>
    <row r="5" spans="1:25" ht="12.75">
      <c r="A5" s="19" t="s">
        <v>31</v>
      </c>
      <c r="B5" s="19" t="s">
        <v>44</v>
      </c>
      <c r="C5" s="19" t="s">
        <v>45</v>
      </c>
      <c r="D5" s="19" t="s">
        <v>46</v>
      </c>
      <c r="E5" s="19" t="s">
        <v>47</v>
      </c>
      <c r="F5" s="19" t="s">
        <v>48</v>
      </c>
      <c r="G5" s="19" t="s">
        <v>49</v>
      </c>
      <c r="H5" s="19" t="s">
        <v>50</v>
      </c>
      <c r="I5" s="20" t="s">
        <v>51</v>
      </c>
      <c r="K5" s="21" t="s">
        <v>52</v>
      </c>
      <c r="L5" s="21" t="s">
        <v>53</v>
      </c>
      <c r="O5" t="s">
        <v>59</v>
      </c>
      <c r="W5" s="11">
        <v>1960</v>
      </c>
      <c r="X5" s="17">
        <v>1.4717064023015207</v>
      </c>
      <c r="Y5">
        <f t="shared" si="0"/>
        <v>0.13388733840726172</v>
      </c>
    </row>
    <row r="6" spans="1:25" ht="13.5" thickBot="1">
      <c r="A6" s="22">
        <v>1972</v>
      </c>
      <c r="B6" s="23">
        <v>62.840940529618955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5">
        <v>0</v>
      </c>
      <c r="I6" s="26">
        <f>SUM(B6:H6)</f>
        <v>62.840940529618955</v>
      </c>
      <c r="J6" s="5">
        <f>I6/100</f>
        <v>0.6284094052961895</v>
      </c>
      <c r="K6">
        <f>LOG(I6)</f>
        <v>1.798242676427879</v>
      </c>
      <c r="L6">
        <v>77.9243222222222</v>
      </c>
      <c r="W6" s="11">
        <v>1961</v>
      </c>
      <c r="X6" s="17">
        <v>1.4092287564963808</v>
      </c>
      <c r="Y6">
        <f t="shared" si="0"/>
        <v>-0.0011637097040508209</v>
      </c>
    </row>
    <row r="7" spans="1:25" ht="12.75">
      <c r="A7" s="27">
        <v>1973</v>
      </c>
      <c r="B7" s="28">
        <v>92.9770056933699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30">
        <v>0</v>
      </c>
      <c r="I7" s="26">
        <f aca="true" t="shared" si="1" ref="I7:I40">SUM(B7:H7)</f>
        <v>92.9770056933699</v>
      </c>
      <c r="J7" s="5">
        <f aca="true" t="shared" si="2" ref="J7:J40">I7/100</f>
        <v>0.9297700569336991</v>
      </c>
      <c r="K7">
        <f aca="true" t="shared" si="3" ref="K7:K40">LOG(I7)</f>
        <v>1.9683755557018103</v>
      </c>
      <c r="L7">
        <v>72.0062333333333</v>
      </c>
      <c r="O7" s="4" t="s">
        <v>2</v>
      </c>
      <c r="P7" s="4"/>
      <c r="W7" s="11">
        <v>1962</v>
      </c>
      <c r="X7" s="17">
        <v>1.7264828442935034</v>
      </c>
      <c r="Y7">
        <f t="shared" si="0"/>
        <v>0.6846095220247759</v>
      </c>
    </row>
    <row r="8" spans="1:25" ht="12.75">
      <c r="A8" s="27">
        <v>1974</v>
      </c>
      <c r="B8" s="28">
        <v>97.59838403109113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30">
        <v>0</v>
      </c>
      <c r="I8" s="26">
        <f t="shared" si="1"/>
        <v>97.59838403109113</v>
      </c>
      <c r="J8" s="5">
        <f t="shared" si="2"/>
        <v>0.9759838403109113</v>
      </c>
      <c r="K8">
        <f t="shared" si="3"/>
        <v>1.9894426269680234</v>
      </c>
      <c r="L8">
        <v>64.9747444444444</v>
      </c>
      <c r="O8" s="1" t="s">
        <v>3</v>
      </c>
      <c r="P8" s="1">
        <v>0.4403688396546707</v>
      </c>
      <c r="W8" s="11">
        <v>1963</v>
      </c>
      <c r="X8" s="17">
        <v>1.8814172660551916</v>
      </c>
      <c r="Y8">
        <f t="shared" si="0"/>
        <v>1.019514203175786</v>
      </c>
    </row>
    <row r="9" spans="1:25" ht="12.75">
      <c r="A9" s="27">
        <v>1975</v>
      </c>
      <c r="B9" s="28">
        <v>76.71310711684916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30">
        <v>0</v>
      </c>
      <c r="I9" s="26">
        <f t="shared" si="1"/>
        <v>76.71310711684916</v>
      </c>
      <c r="J9" s="5">
        <f t="shared" si="2"/>
        <v>0.7671310711684916</v>
      </c>
      <c r="K9">
        <f t="shared" si="3"/>
        <v>1.8848695733648788</v>
      </c>
      <c r="L9">
        <v>65.6692555555556</v>
      </c>
      <c r="O9" s="1" t="s">
        <v>4</v>
      </c>
      <c r="P9" s="1">
        <v>0.1939247149388011</v>
      </c>
      <c r="W9" s="11">
        <v>1964</v>
      </c>
      <c r="X9" s="17">
        <v>1.4921022714544532</v>
      </c>
      <c r="Y9">
        <f t="shared" si="0"/>
        <v>0.17797484315793063</v>
      </c>
    </row>
    <row r="10" spans="1:25" ht="12.75">
      <c r="A10" s="27">
        <v>1976</v>
      </c>
      <c r="B10" s="28">
        <v>70.84784121402006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30">
        <v>0</v>
      </c>
      <c r="I10" s="26">
        <f t="shared" si="1"/>
        <v>70.84784121402006</v>
      </c>
      <c r="J10" s="5">
        <f t="shared" si="2"/>
        <v>0.7084784121402007</v>
      </c>
      <c r="K10">
        <f t="shared" si="3"/>
        <v>1.850326621511885</v>
      </c>
      <c r="L10">
        <v>85.7391777777778</v>
      </c>
      <c r="O10" s="1" t="s">
        <v>5</v>
      </c>
      <c r="P10" s="1">
        <v>0.13634790886300116</v>
      </c>
      <c r="W10" s="11">
        <v>1965</v>
      </c>
      <c r="X10" s="17">
        <v>1.8549600480939823</v>
      </c>
      <c r="Y10">
        <f t="shared" si="0"/>
        <v>0.9623245480643445</v>
      </c>
    </row>
    <row r="11" spans="1:25" ht="12.75">
      <c r="A11" s="27">
        <v>1977</v>
      </c>
      <c r="B11" s="28">
        <v>5.980944223230051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30">
        <v>0</v>
      </c>
      <c r="I11" s="26">
        <f t="shared" si="1"/>
        <v>5.980944223230051</v>
      </c>
      <c r="J11" s="5">
        <f t="shared" si="2"/>
        <v>0.059809442232300516</v>
      </c>
      <c r="K11">
        <f t="shared" si="3"/>
        <v>0.7767697523107263</v>
      </c>
      <c r="L11">
        <v>92.9064</v>
      </c>
      <c r="O11" s="1" t="s">
        <v>6</v>
      </c>
      <c r="P11" s="1">
        <v>0.31514587237436253</v>
      </c>
      <c r="W11" s="11">
        <v>1966</v>
      </c>
      <c r="X11" s="17">
        <v>1.5148510627228817</v>
      </c>
      <c r="Y11">
        <f t="shared" si="0"/>
        <v>0.22714840058755456</v>
      </c>
    </row>
    <row r="12" spans="1:25" ht="13.5" thickBot="1">
      <c r="A12" s="27">
        <v>1978</v>
      </c>
      <c r="B12" s="28">
        <v>35.53277799254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30">
        <v>0</v>
      </c>
      <c r="I12" s="26">
        <f t="shared" si="1"/>
        <v>35.53277799254</v>
      </c>
      <c r="J12" s="5">
        <f t="shared" si="2"/>
        <v>0.3553277799254</v>
      </c>
      <c r="K12">
        <f t="shared" si="3"/>
        <v>1.550629162447622</v>
      </c>
      <c r="L12">
        <v>71.2748</v>
      </c>
      <c r="O12" s="2" t="s">
        <v>7</v>
      </c>
      <c r="P12" s="2">
        <v>16</v>
      </c>
      <c r="W12" s="11">
        <v>1967</v>
      </c>
      <c r="X12" s="17">
        <v>2.0757073570818827</v>
      </c>
      <c r="Y12">
        <f t="shared" si="0"/>
        <v>1.4394897014945514</v>
      </c>
    </row>
    <row r="13" spans="1:25" ht="12.75">
      <c r="A13" s="27">
        <v>1979</v>
      </c>
      <c r="B13" s="28">
        <v>28.38338093500166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30">
        <v>0</v>
      </c>
      <c r="I13" s="26">
        <f t="shared" si="1"/>
        <v>28.38338093500166</v>
      </c>
      <c r="J13" s="5">
        <f t="shared" si="2"/>
        <v>0.2838338093500166</v>
      </c>
      <c r="K13">
        <f t="shared" si="3"/>
        <v>1.4530641259333161</v>
      </c>
      <c r="L13">
        <v>77.0472444444445</v>
      </c>
      <c r="W13" s="11">
        <v>1968</v>
      </c>
      <c r="X13" s="17">
        <v>1.500956938876683</v>
      </c>
      <c r="Y13">
        <f t="shared" si="0"/>
        <v>0.19711500282045838</v>
      </c>
    </row>
    <row r="14" spans="1:25" ht="13.5" thickBot="1">
      <c r="A14" s="27">
        <v>1980</v>
      </c>
      <c r="B14" s="28">
        <v>61.62681396181919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30">
        <v>0</v>
      </c>
      <c r="I14" s="26">
        <f t="shared" si="1"/>
        <v>61.62681396181919</v>
      </c>
      <c r="J14" s="5">
        <f t="shared" si="2"/>
        <v>0.6162681396181919</v>
      </c>
      <c r="K14">
        <f t="shared" si="3"/>
        <v>1.7897697157662462</v>
      </c>
      <c r="L14">
        <v>70.8927777777778</v>
      </c>
      <c r="O14" t="s">
        <v>8</v>
      </c>
      <c r="W14" s="11">
        <v>1969</v>
      </c>
      <c r="X14" s="17">
        <v>2.109908096133986</v>
      </c>
      <c r="Y14">
        <f t="shared" si="0"/>
        <v>1.5134176735819387</v>
      </c>
    </row>
    <row r="15" spans="1:25" ht="12.75">
      <c r="A15" s="27">
        <v>1981</v>
      </c>
      <c r="B15" s="28">
        <v>38.581908580415146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30">
        <v>0</v>
      </c>
      <c r="I15" s="26">
        <f t="shared" si="1"/>
        <v>38.581908580415146</v>
      </c>
      <c r="J15" s="5">
        <f t="shared" si="2"/>
        <v>0.3858190858041515</v>
      </c>
      <c r="K15">
        <f t="shared" si="3"/>
        <v>1.586383707637582</v>
      </c>
      <c r="L15">
        <v>81.6821444444444</v>
      </c>
      <c r="O15" s="3"/>
      <c r="P15" s="3" t="s">
        <v>13</v>
      </c>
      <c r="Q15" s="3" t="s">
        <v>14</v>
      </c>
      <c r="R15" s="3" t="s">
        <v>15</v>
      </c>
      <c r="S15" s="3" t="s">
        <v>16</v>
      </c>
      <c r="T15" s="3" t="s">
        <v>17</v>
      </c>
      <c r="W15" s="11">
        <v>1970</v>
      </c>
      <c r="X15" s="17">
        <v>1.7239429147770422</v>
      </c>
      <c r="Y15">
        <f t="shared" si="0"/>
        <v>0.6791192360367797</v>
      </c>
    </row>
    <row r="16" spans="1:25" ht="12.75">
      <c r="A16" s="27">
        <v>1982</v>
      </c>
      <c r="B16" s="28">
        <v>91.18724258651912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30">
        <v>0</v>
      </c>
      <c r="I16" s="26">
        <f t="shared" si="1"/>
        <v>91.18724258651912</v>
      </c>
      <c r="J16" s="5">
        <f t="shared" si="2"/>
        <v>0.9118724258651912</v>
      </c>
      <c r="K16">
        <f t="shared" si="3"/>
        <v>1.959934083264536</v>
      </c>
      <c r="L16">
        <v>63.4717666666667</v>
      </c>
      <c r="O16" s="1" t="s">
        <v>9</v>
      </c>
      <c r="P16" s="1">
        <v>1</v>
      </c>
      <c r="Q16" s="1">
        <v>0.33450979451430607</v>
      </c>
      <c r="R16" s="1">
        <v>0.33450979451430607</v>
      </c>
      <c r="S16" s="1">
        <v>3.3681047657193597</v>
      </c>
      <c r="T16" s="1">
        <v>0.0878016296977064</v>
      </c>
      <c r="W16" s="11">
        <v>1971</v>
      </c>
      <c r="X16" s="17">
        <v>1.886265839091208</v>
      </c>
      <c r="Y16">
        <f t="shared" si="0"/>
        <v>1.0299948296769912</v>
      </c>
    </row>
    <row r="17" spans="1:25" ht="12.75">
      <c r="A17" s="27">
        <v>1983</v>
      </c>
      <c r="B17" s="28">
        <v>17.369370446994562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30">
        <v>0</v>
      </c>
      <c r="I17" s="26">
        <f t="shared" si="1"/>
        <v>17.369370446994562</v>
      </c>
      <c r="J17" s="5">
        <f t="shared" si="2"/>
        <v>0.17369370446994561</v>
      </c>
      <c r="K17">
        <f t="shared" si="3"/>
        <v>1.2397840777245215</v>
      </c>
      <c r="L17">
        <v>57.8056333333333</v>
      </c>
      <c r="O17" s="1" t="s">
        <v>10</v>
      </c>
      <c r="P17" s="1">
        <v>14</v>
      </c>
      <c r="Q17" s="1">
        <v>1.390436892244372</v>
      </c>
      <c r="R17" s="1">
        <v>0.099316920874598</v>
      </c>
      <c r="S17" s="1"/>
      <c r="T17" s="1"/>
      <c r="W17" s="11">
        <v>1972</v>
      </c>
      <c r="X17">
        <v>1.798242676427879</v>
      </c>
      <c r="Y17">
        <f t="shared" si="0"/>
        <v>0.8397248503498067</v>
      </c>
    </row>
    <row r="18" spans="1:25" ht="13.5" thickBot="1">
      <c r="A18" s="27">
        <v>1984</v>
      </c>
      <c r="B18" s="28">
        <v>64.8756149255009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30">
        <v>0</v>
      </c>
      <c r="I18" s="26">
        <f t="shared" si="1"/>
        <v>64.8756149255009</v>
      </c>
      <c r="J18" s="5">
        <f t="shared" si="2"/>
        <v>0.648756149255009</v>
      </c>
      <c r="K18">
        <f t="shared" si="3"/>
        <v>1.8120814873495572</v>
      </c>
      <c r="L18">
        <v>72.0414222222222</v>
      </c>
      <c r="O18" s="2" t="s">
        <v>11</v>
      </c>
      <c r="P18" s="2">
        <v>15</v>
      </c>
      <c r="Q18" s="2">
        <v>1.724946686758678</v>
      </c>
      <c r="R18" s="2"/>
      <c r="S18" s="2"/>
      <c r="T18" s="2"/>
      <c r="W18" s="11">
        <v>1973</v>
      </c>
      <c r="X18">
        <v>1.9683755557018103</v>
      </c>
      <c r="Y18">
        <f t="shared" si="0"/>
        <v>1.2074823637458956</v>
      </c>
    </row>
    <row r="19" spans="1:25" ht="13.5" thickBot="1">
      <c r="A19" s="27">
        <v>1985</v>
      </c>
      <c r="B19" s="28">
        <v>63.68981038591598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30">
        <v>0</v>
      </c>
      <c r="I19" s="26">
        <f t="shared" si="1"/>
        <v>63.68981038591598</v>
      </c>
      <c r="J19" s="5">
        <f t="shared" si="2"/>
        <v>0.6368981038591598</v>
      </c>
      <c r="K19">
        <f t="shared" si="3"/>
        <v>1.8040699559280076</v>
      </c>
      <c r="L19">
        <v>82.8195888888889</v>
      </c>
      <c r="W19" s="11">
        <v>1974</v>
      </c>
      <c r="X19">
        <v>1.9894426269680234</v>
      </c>
      <c r="Y19">
        <f t="shared" si="0"/>
        <v>1.2530207322050946</v>
      </c>
    </row>
    <row r="20" spans="1:25" ht="12.75">
      <c r="A20" s="27">
        <v>1986</v>
      </c>
      <c r="B20" s="28">
        <v>100.11481609897625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30">
        <v>0</v>
      </c>
      <c r="I20" s="26">
        <f t="shared" si="1"/>
        <v>100.11481609897625</v>
      </c>
      <c r="J20" s="5">
        <f t="shared" si="2"/>
        <v>1.0011481609897626</v>
      </c>
      <c r="K20">
        <f t="shared" si="3"/>
        <v>2.000498353941629</v>
      </c>
      <c r="L20">
        <v>71.2959555555556</v>
      </c>
      <c r="O20" s="3"/>
      <c r="P20" s="3" t="s">
        <v>18</v>
      </c>
      <c r="Q20" s="3" t="s">
        <v>6</v>
      </c>
      <c r="R20" s="3" t="s">
        <v>19</v>
      </c>
      <c r="S20" s="3" t="s">
        <v>20</v>
      </c>
      <c r="T20" s="3" t="s">
        <v>21</v>
      </c>
      <c r="U20" s="3" t="s">
        <v>22</v>
      </c>
      <c r="V20" s="3" t="s">
        <v>23</v>
      </c>
      <c r="W20" s="11">
        <v>1975</v>
      </c>
      <c r="X20">
        <v>1.8848695733648788</v>
      </c>
      <c r="Y20">
        <f t="shared" si="0"/>
        <v>1.0269766757860657</v>
      </c>
    </row>
    <row r="21" spans="1:25" ht="12.75">
      <c r="A21" s="27">
        <v>1987</v>
      </c>
      <c r="B21" s="28">
        <v>19.654236942959614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30">
        <v>0</v>
      </c>
      <c r="I21" s="26">
        <f t="shared" si="1"/>
        <v>19.654236942959614</v>
      </c>
      <c r="J21" s="5">
        <f t="shared" si="2"/>
        <v>0.19654236942959613</v>
      </c>
      <c r="K21">
        <f t="shared" si="3"/>
        <v>1.2934561874135533</v>
      </c>
      <c r="L21">
        <v>84.8339333333333</v>
      </c>
      <c r="O21" s="1" t="s">
        <v>12</v>
      </c>
      <c r="P21" s="1">
        <v>2.8560723020526635</v>
      </c>
      <c r="Q21" s="1">
        <v>0.6497867970393294</v>
      </c>
      <c r="R21" s="1">
        <v>4.395399098698207</v>
      </c>
      <c r="S21" s="1">
        <v>0.0006101940598904409</v>
      </c>
      <c r="T21" s="1">
        <v>1.4624169901815405</v>
      </c>
      <c r="U21" s="1">
        <v>4.2497276139237865</v>
      </c>
      <c r="V21" s="1">
        <v>1.4624169901815405</v>
      </c>
      <c r="W21" s="11">
        <v>1976</v>
      </c>
      <c r="X21">
        <v>1.850326621511885</v>
      </c>
      <c r="Y21">
        <f t="shared" si="0"/>
        <v>0.9523089799648247</v>
      </c>
    </row>
    <row r="22" spans="1:25" ht="13.5" thickBot="1">
      <c r="A22" s="27">
        <v>1988</v>
      </c>
      <c r="B22" s="28">
        <v>19.02263544996517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30">
        <v>0</v>
      </c>
      <c r="I22" s="26">
        <f t="shared" si="1"/>
        <v>19.02263544996517</v>
      </c>
      <c r="J22" s="5">
        <f t="shared" si="2"/>
        <v>0.1902263544996517</v>
      </c>
      <c r="K22">
        <f t="shared" si="3"/>
        <v>1.2792706851612348</v>
      </c>
      <c r="L22">
        <v>88.1925333333333</v>
      </c>
      <c r="O22" s="2" t="s">
        <v>25</v>
      </c>
      <c r="P22" s="2">
        <v>-0.015883672484710773</v>
      </c>
      <c r="Q22" s="2">
        <v>0.008654821745011669</v>
      </c>
      <c r="R22" s="2">
        <v>-1.8352397025236893</v>
      </c>
      <c r="S22" s="2">
        <v>0.08780162969771146</v>
      </c>
      <c r="T22" s="2">
        <v>-0.03444643546049212</v>
      </c>
      <c r="U22" s="2">
        <v>0.002679090491070575</v>
      </c>
      <c r="V22" s="2">
        <v>-0.03444643546049212</v>
      </c>
      <c r="W22" s="11">
        <v>1977</v>
      </c>
      <c r="X22">
        <v>0.7767697523107263</v>
      </c>
      <c r="Y22">
        <f t="shared" si="0"/>
        <v>-1.3682807049427346</v>
      </c>
    </row>
    <row r="23" spans="1:25" ht="12.75">
      <c r="A23" s="27">
        <v>1989</v>
      </c>
      <c r="B23" s="28">
        <v>7.733352842717664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30">
        <v>0</v>
      </c>
      <c r="I23" s="26">
        <f t="shared" si="1"/>
        <v>7.733352842717664</v>
      </c>
      <c r="J23" s="5">
        <f t="shared" si="2"/>
        <v>0.07733352842717664</v>
      </c>
      <c r="K23">
        <f t="shared" si="3"/>
        <v>0.8883678257928673</v>
      </c>
      <c r="L23">
        <v>80.5384</v>
      </c>
      <c r="W23" s="11">
        <v>1978</v>
      </c>
      <c r="X23">
        <v>1.550629162447622</v>
      </c>
      <c r="Y23">
        <f t="shared" si="0"/>
        <v>0.30448597957264073</v>
      </c>
    </row>
    <row r="24" spans="1:25" ht="12.75">
      <c r="A24" s="27">
        <v>1990</v>
      </c>
      <c r="B24" s="28">
        <v>5.600273713232441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30">
        <v>0</v>
      </c>
      <c r="I24" s="26">
        <f t="shared" si="1"/>
        <v>5.600273713232441</v>
      </c>
      <c r="J24" s="5">
        <f t="shared" si="2"/>
        <v>0.056002737132324405</v>
      </c>
      <c r="K24">
        <f t="shared" si="3"/>
        <v>0.7482092536564663</v>
      </c>
      <c r="L24">
        <v>88.0170666666667</v>
      </c>
      <c r="W24" s="11">
        <v>1979</v>
      </c>
      <c r="X24">
        <v>1.4530641259333161</v>
      </c>
      <c r="Y24">
        <f t="shared" si="0"/>
        <v>0.093590382107739</v>
      </c>
    </row>
    <row r="25" spans="1:25" ht="12.75">
      <c r="A25" s="27">
        <v>1991</v>
      </c>
      <c r="B25" s="28">
        <v>6.612691166842523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30">
        <v>0</v>
      </c>
      <c r="I25" s="26">
        <f t="shared" si="1"/>
        <v>6.612691166842523</v>
      </c>
      <c r="J25" s="5">
        <f t="shared" si="2"/>
        <v>0.06612691166842523</v>
      </c>
      <c r="K25">
        <f t="shared" si="3"/>
        <v>0.8203782402802575</v>
      </c>
      <c r="L25">
        <v>87.1605111111111</v>
      </c>
      <c r="W25" s="11">
        <v>1980</v>
      </c>
      <c r="X25">
        <v>1.7897697157662462</v>
      </c>
      <c r="Y25">
        <f t="shared" si="0"/>
        <v>0.8214097841655222</v>
      </c>
    </row>
    <row r="26" spans="1:25" ht="12.75">
      <c r="A26" s="27">
        <v>1992</v>
      </c>
      <c r="B26" s="28">
        <v>2.197186055791172</v>
      </c>
      <c r="C26" s="29">
        <v>0</v>
      </c>
      <c r="D26" s="29">
        <v>0</v>
      </c>
      <c r="E26" s="29">
        <v>0.0007040865670581435</v>
      </c>
      <c r="F26" s="29">
        <v>0</v>
      </c>
      <c r="G26" s="29">
        <v>0</v>
      </c>
      <c r="H26" s="30">
        <v>0</v>
      </c>
      <c r="I26" s="26">
        <f t="shared" si="1"/>
        <v>2.19789014235823</v>
      </c>
      <c r="J26" s="5">
        <f t="shared" si="2"/>
        <v>0.021978901423582303</v>
      </c>
      <c r="K26">
        <f t="shared" si="3"/>
        <v>0.34200598119031084</v>
      </c>
      <c r="L26">
        <v>86.0381333333333</v>
      </c>
      <c r="O26" t="s">
        <v>56</v>
      </c>
      <c r="W26" s="11">
        <v>1981</v>
      </c>
      <c r="X26">
        <v>1.586383707637582</v>
      </c>
      <c r="Y26">
        <f t="shared" si="0"/>
        <v>0.38177264331326016</v>
      </c>
    </row>
    <row r="27" spans="1:25" ht="13.5" thickBot="1">
      <c r="A27" s="27">
        <v>1993</v>
      </c>
      <c r="B27" s="28">
        <v>10.587330661824504</v>
      </c>
      <c r="C27" s="29">
        <v>0.6712793821635702</v>
      </c>
      <c r="D27" s="29">
        <v>0</v>
      </c>
      <c r="E27" s="29">
        <v>0</v>
      </c>
      <c r="F27" s="29">
        <v>0</v>
      </c>
      <c r="G27" s="29">
        <v>0</v>
      </c>
      <c r="H27" s="30">
        <v>0</v>
      </c>
      <c r="I27" s="26">
        <f t="shared" si="1"/>
        <v>11.258610043988075</v>
      </c>
      <c r="J27" s="5">
        <f t="shared" si="2"/>
        <v>0.11258610043988075</v>
      </c>
      <c r="K27">
        <f t="shared" si="3"/>
        <v>1.0514847770617746</v>
      </c>
      <c r="L27">
        <v>71.3958444444444</v>
      </c>
      <c r="W27" s="11">
        <v>1982</v>
      </c>
      <c r="X27">
        <v>1.959934083264536</v>
      </c>
      <c r="Y27">
        <f t="shared" si="0"/>
        <v>1.1892353621893346</v>
      </c>
    </row>
    <row r="28" spans="1:25" ht="12.75">
      <c r="A28" s="27">
        <v>1994</v>
      </c>
      <c r="B28" s="31">
        <v>0.3815637781433256</v>
      </c>
      <c r="C28" s="32">
        <v>8.79960445793504</v>
      </c>
      <c r="D28" s="29">
        <v>0</v>
      </c>
      <c r="E28" s="29">
        <v>0</v>
      </c>
      <c r="F28" s="29">
        <v>0</v>
      </c>
      <c r="G28" s="29">
        <v>0</v>
      </c>
      <c r="H28" s="30">
        <v>0</v>
      </c>
      <c r="I28" s="26">
        <f t="shared" si="1"/>
        <v>9.181168236078365</v>
      </c>
      <c r="J28" s="5">
        <f t="shared" si="2"/>
        <v>0.09181168236078366</v>
      </c>
      <c r="K28">
        <f t="shared" si="3"/>
        <v>0.9628979454934221</v>
      </c>
      <c r="L28">
        <v>83.4984888888889</v>
      </c>
      <c r="O28" s="3" t="s">
        <v>57</v>
      </c>
      <c r="P28" s="3" t="s">
        <v>58</v>
      </c>
      <c r="W28" s="11">
        <v>1983</v>
      </c>
      <c r="X28">
        <v>1.2397840777245215</v>
      </c>
      <c r="Y28">
        <f t="shared" si="0"/>
        <v>-0.36743361584609163</v>
      </c>
    </row>
    <row r="29" spans="1:25" ht="12.75">
      <c r="A29" s="27">
        <v>1995</v>
      </c>
      <c r="B29" s="31">
        <v>0.2594778322768903</v>
      </c>
      <c r="C29" s="32">
        <v>3.33894701464049</v>
      </c>
      <c r="D29" s="29">
        <v>0</v>
      </c>
      <c r="E29" s="29">
        <v>0.0005096460120052532</v>
      </c>
      <c r="F29" s="29">
        <v>0</v>
      </c>
      <c r="G29" s="29">
        <v>0</v>
      </c>
      <c r="H29" s="30">
        <v>0</v>
      </c>
      <c r="I29" s="26">
        <f t="shared" si="1"/>
        <v>3.5989344929293856</v>
      </c>
      <c r="J29" s="5">
        <f t="shared" si="2"/>
        <v>0.03598934492929386</v>
      </c>
      <c r="K29">
        <f t="shared" si="3"/>
        <v>0.5561739417853906</v>
      </c>
      <c r="L29">
        <v>62.1900222222222</v>
      </c>
      <c r="O29" s="1">
        <v>3.125</v>
      </c>
      <c r="P29" s="1">
        <v>0.7767697523107263</v>
      </c>
      <c r="W29" s="11">
        <v>1984</v>
      </c>
      <c r="X29">
        <v>1.8120814873495572</v>
      </c>
      <c r="Y29">
        <f t="shared" si="0"/>
        <v>0.8696386842579527</v>
      </c>
    </row>
    <row r="30" spans="1:25" ht="12.75">
      <c r="A30" s="27">
        <v>1996</v>
      </c>
      <c r="B30" s="31">
        <v>0.65041390391575</v>
      </c>
      <c r="C30" s="32">
        <v>4.34007402998156</v>
      </c>
      <c r="D30" s="29">
        <v>0.016551929922101756</v>
      </c>
      <c r="E30" s="29">
        <v>0.0003617191651868908</v>
      </c>
      <c r="F30" s="29">
        <v>0</v>
      </c>
      <c r="G30" s="29">
        <v>0.0014669519101303866</v>
      </c>
      <c r="H30" s="30">
        <v>0.00012749398581424177</v>
      </c>
      <c r="I30" s="26">
        <f t="shared" si="1"/>
        <v>5.008996028880542</v>
      </c>
      <c r="J30" s="5">
        <f t="shared" si="2"/>
        <v>0.05008996028880542</v>
      </c>
      <c r="K30">
        <f t="shared" si="3"/>
        <v>0.6997506873820775</v>
      </c>
      <c r="L30">
        <v>70.0835444444444</v>
      </c>
      <c r="O30" s="1">
        <v>9.375</v>
      </c>
      <c r="P30" s="1">
        <v>1.2397840777245215</v>
      </c>
      <c r="W30" s="11">
        <v>1985</v>
      </c>
      <c r="X30">
        <v>1.8040699559280076</v>
      </c>
      <c r="Y30">
        <f t="shared" si="0"/>
        <v>0.8523210388583243</v>
      </c>
    </row>
    <row r="31" spans="1:25" ht="12.75">
      <c r="A31" s="27">
        <v>1997</v>
      </c>
      <c r="B31" s="31">
        <v>0.1640886468331456</v>
      </c>
      <c r="C31" s="32">
        <v>11.078161113099187</v>
      </c>
      <c r="D31" s="29">
        <v>0.028826391729841853</v>
      </c>
      <c r="E31" s="29">
        <v>0</v>
      </c>
      <c r="F31" s="29">
        <v>0.0022380442780626096</v>
      </c>
      <c r="G31" s="29">
        <v>0.00017441552349953577</v>
      </c>
      <c r="H31" s="30">
        <v>0</v>
      </c>
      <c r="I31" s="26">
        <f t="shared" si="1"/>
        <v>11.273488611463735</v>
      </c>
      <c r="J31" s="5">
        <f t="shared" si="2"/>
        <v>0.11273488611463735</v>
      </c>
      <c r="K31">
        <f t="shared" si="3"/>
        <v>1.052058330443666</v>
      </c>
      <c r="L31">
        <v>75.9844555555556</v>
      </c>
      <c r="O31" s="1">
        <v>15.625</v>
      </c>
      <c r="P31" s="1">
        <v>1.2934561874135533</v>
      </c>
      <c r="W31" s="11">
        <v>1986</v>
      </c>
      <c r="X31">
        <v>2.000498353941629</v>
      </c>
      <c r="Y31">
        <f t="shared" si="0"/>
        <v>1.2769186799618757</v>
      </c>
    </row>
    <row r="32" spans="1:25" ht="12.75">
      <c r="A32" s="27">
        <v>1998</v>
      </c>
      <c r="B32" s="31">
        <v>0.15333933540280056</v>
      </c>
      <c r="C32" s="32">
        <v>13.276747244141198</v>
      </c>
      <c r="D32" s="29">
        <v>0.05751513230764721</v>
      </c>
      <c r="E32" s="29">
        <v>0.08656816361869195</v>
      </c>
      <c r="F32" s="29">
        <v>0</v>
      </c>
      <c r="G32" s="29">
        <v>0.005096533247427781</v>
      </c>
      <c r="H32" s="30">
        <v>0</v>
      </c>
      <c r="I32" s="26">
        <f t="shared" si="1"/>
        <v>13.579266408717768</v>
      </c>
      <c r="J32" s="5">
        <f t="shared" si="2"/>
        <v>0.1357926640871777</v>
      </c>
      <c r="K32">
        <f t="shared" si="3"/>
        <v>1.13287630873304</v>
      </c>
      <c r="L32">
        <v>60.1882</v>
      </c>
      <c r="O32" s="1">
        <v>21.875</v>
      </c>
      <c r="P32" s="1">
        <v>1.4530641259333161</v>
      </c>
      <c r="W32" s="11">
        <v>1987</v>
      </c>
      <c r="X32">
        <v>1.2934561874135533</v>
      </c>
      <c r="Y32">
        <f t="shared" si="0"/>
        <v>-0.2514165256622493</v>
      </c>
    </row>
    <row r="33" spans="1:25" ht="12.75">
      <c r="A33" s="27">
        <v>1999</v>
      </c>
      <c r="B33" s="31">
        <v>0.18630374537440622</v>
      </c>
      <c r="C33" s="32">
        <v>13.091043060978354</v>
      </c>
      <c r="D33" s="29">
        <v>0.030467065627141198</v>
      </c>
      <c r="E33" s="29">
        <v>0.006406164152595731</v>
      </c>
      <c r="F33" s="29">
        <v>0.0016015410381489327</v>
      </c>
      <c r="G33" s="29">
        <v>0.001891601778867575</v>
      </c>
      <c r="H33" s="30">
        <v>0</v>
      </c>
      <c r="I33" s="26">
        <f t="shared" si="1"/>
        <v>13.317713178949512</v>
      </c>
      <c r="J33" s="5">
        <f t="shared" si="2"/>
        <v>0.1331771317894951</v>
      </c>
      <c r="K33">
        <f t="shared" si="3"/>
        <v>1.124429657339761</v>
      </c>
      <c r="L33">
        <v>74.3184242532855</v>
      </c>
      <c r="O33" s="1">
        <v>28.125</v>
      </c>
      <c r="P33" s="1">
        <v>1.550629162447622</v>
      </c>
      <c r="W33" s="11">
        <v>1988</v>
      </c>
      <c r="X33">
        <v>1.2792706851612348</v>
      </c>
      <c r="Y33">
        <f t="shared" si="0"/>
        <v>-0.2820797640489203</v>
      </c>
    </row>
    <row r="34" spans="1:25" ht="12.75">
      <c r="A34" s="27">
        <v>2000</v>
      </c>
      <c r="B34" s="31">
        <v>0.28355782501033044</v>
      </c>
      <c r="C34" s="32">
        <v>21.304576531365008</v>
      </c>
      <c r="D34" s="29">
        <v>0.09038745397281142</v>
      </c>
      <c r="E34" s="29">
        <v>0.00575204741131783</v>
      </c>
      <c r="F34" s="29">
        <v>0</v>
      </c>
      <c r="G34" s="29">
        <v>0.0015179527834915216</v>
      </c>
      <c r="H34" s="30">
        <v>0.00012002121473867984</v>
      </c>
      <c r="I34" s="26">
        <f t="shared" si="1"/>
        <v>21.685911831757696</v>
      </c>
      <c r="J34" s="5">
        <f t="shared" si="2"/>
        <v>0.21685911831757695</v>
      </c>
      <c r="K34">
        <f t="shared" si="3"/>
        <v>1.3361776877333515</v>
      </c>
      <c r="L34">
        <v>73.8640716845878</v>
      </c>
      <c r="O34" s="1">
        <v>34.375</v>
      </c>
      <c r="P34" s="1">
        <v>1.586383707637582</v>
      </c>
      <c r="W34" s="11">
        <v>1989</v>
      </c>
      <c r="X34">
        <v>0.8883678257928673</v>
      </c>
      <c r="Y34">
        <f t="shared" si="0"/>
        <v>-1.1270514365101119</v>
      </c>
    </row>
    <row r="35" spans="1:25" ht="12.75">
      <c r="A35" s="27">
        <v>2001</v>
      </c>
      <c r="B35" s="31">
        <v>0.13453669995708353</v>
      </c>
      <c r="C35" s="32">
        <v>9.164762699938992</v>
      </c>
      <c r="D35" s="29">
        <v>0.21675965174775622</v>
      </c>
      <c r="E35" s="29">
        <v>0.016824880757441433</v>
      </c>
      <c r="F35" s="29">
        <v>0</v>
      </c>
      <c r="G35" s="29">
        <v>0.00476485230088864</v>
      </c>
      <c r="H35" s="30">
        <v>0.00012265234301480678</v>
      </c>
      <c r="I35" s="26">
        <f t="shared" si="1"/>
        <v>9.537771437045176</v>
      </c>
      <c r="J35" s="5">
        <f t="shared" si="2"/>
        <v>0.09537771437045177</v>
      </c>
      <c r="K35">
        <f t="shared" si="3"/>
        <v>0.9794469107986856</v>
      </c>
      <c r="L35">
        <v>80.7380740740741</v>
      </c>
      <c r="O35" s="1">
        <v>40.625</v>
      </c>
      <c r="P35" s="1">
        <v>1.7897697157662462</v>
      </c>
      <c r="W35" s="11">
        <v>1990</v>
      </c>
      <c r="X35">
        <v>0.7482092536564663</v>
      </c>
      <c r="Y35">
        <f t="shared" si="0"/>
        <v>-1.430016790355899</v>
      </c>
    </row>
    <row r="36" spans="1:25" ht="12.75">
      <c r="A36" s="27">
        <v>2002</v>
      </c>
      <c r="B36" s="31">
        <v>0.032893219903636806</v>
      </c>
      <c r="C36" s="32">
        <v>13.156116705636322</v>
      </c>
      <c r="D36" s="29">
        <v>0.16661360730565783</v>
      </c>
      <c r="E36" s="29">
        <v>0.013719156640018893</v>
      </c>
      <c r="F36" s="29">
        <v>0.00010149328138703665</v>
      </c>
      <c r="G36" s="29">
        <v>0.0030112048419716295</v>
      </c>
      <c r="H36" s="30">
        <v>0.00010550047810185493</v>
      </c>
      <c r="I36" s="26">
        <f t="shared" si="1"/>
        <v>13.372560888087094</v>
      </c>
      <c r="J36" s="5">
        <f t="shared" si="2"/>
        <v>0.13372560888087093</v>
      </c>
      <c r="K36">
        <f t="shared" si="3"/>
        <v>1.126214584005831</v>
      </c>
      <c r="L36">
        <v>80.1445543608124</v>
      </c>
      <c r="O36" s="1">
        <v>46.875</v>
      </c>
      <c r="P36" s="1">
        <v>1.798242676427879</v>
      </c>
      <c r="W36" s="11">
        <v>1991</v>
      </c>
      <c r="X36">
        <v>0.8203782402802575</v>
      </c>
      <c r="Y36">
        <f t="shared" si="0"/>
        <v>-1.2740170378192488</v>
      </c>
    </row>
    <row r="37" spans="1:25" ht="12.75">
      <c r="A37" s="27">
        <v>2003</v>
      </c>
      <c r="B37" s="31">
        <v>0.020535295050721707</v>
      </c>
      <c r="C37" s="32">
        <v>7.864970318941487</v>
      </c>
      <c r="D37" s="29">
        <v>0.19195983473085584</v>
      </c>
      <c r="E37" s="29">
        <v>0.0016395743723842092</v>
      </c>
      <c r="F37" s="29">
        <v>0.00022092047863669185</v>
      </c>
      <c r="G37" s="29">
        <v>0.015978089187562917</v>
      </c>
      <c r="H37" s="30">
        <v>9.856848598167585E-05</v>
      </c>
      <c r="I37" s="26">
        <f t="shared" si="1"/>
        <v>8.095402601247628</v>
      </c>
      <c r="J37" s="5">
        <f t="shared" si="2"/>
        <v>0.08095402601247628</v>
      </c>
      <c r="K37">
        <f t="shared" si="3"/>
        <v>0.9082384519964234</v>
      </c>
      <c r="L37">
        <v>76.1105663082437</v>
      </c>
      <c r="O37" s="1">
        <v>53.125</v>
      </c>
      <c r="P37" s="1">
        <v>1.8040699559280076</v>
      </c>
      <c r="W37" s="11">
        <v>1992</v>
      </c>
      <c r="X37">
        <v>0.34200598119031084</v>
      </c>
      <c r="Y37">
        <f t="shared" si="0"/>
        <v>-2.308061681226071</v>
      </c>
    </row>
    <row r="38" spans="1:25" ht="12.75">
      <c r="A38" s="27">
        <v>2004</v>
      </c>
      <c r="B38" s="31">
        <v>0.05931187775424689</v>
      </c>
      <c r="C38" s="32">
        <v>9.529710038378033</v>
      </c>
      <c r="D38" s="29">
        <v>0.12045600493351981</v>
      </c>
      <c r="E38" s="29">
        <v>0.018238900888319403</v>
      </c>
      <c r="F38" s="29">
        <v>0</v>
      </c>
      <c r="G38" s="29">
        <v>0.0007775451541475589</v>
      </c>
      <c r="H38" s="30">
        <v>0</v>
      </c>
      <c r="I38" s="26">
        <f t="shared" si="1"/>
        <v>9.728494367108265</v>
      </c>
      <c r="J38" s="5">
        <f t="shared" si="2"/>
        <v>0.09728494367108265</v>
      </c>
      <c r="K38">
        <f t="shared" si="3"/>
        <v>0.9880456317736327</v>
      </c>
      <c r="L38">
        <v>74.3803241167435</v>
      </c>
      <c r="O38" s="1">
        <v>59.375</v>
      </c>
      <c r="P38" s="1">
        <v>1.8120814873495572</v>
      </c>
      <c r="W38" s="11">
        <v>1993</v>
      </c>
      <c r="X38">
        <v>1.0514847770617746</v>
      </c>
      <c r="Y38">
        <f t="shared" si="0"/>
        <v>-0.7744594822246718</v>
      </c>
    </row>
    <row r="39" spans="1:25" ht="12.75">
      <c r="A39" s="27">
        <v>2005</v>
      </c>
      <c r="B39" s="31">
        <v>0.0718803108427209</v>
      </c>
      <c r="C39" s="32">
        <v>11.46586308920628</v>
      </c>
      <c r="D39" s="29">
        <v>0.1192367490233038</v>
      </c>
      <c r="E39" s="29">
        <v>0.0032136232511339037</v>
      </c>
      <c r="F39" s="29">
        <v>0.00010110652583195647</v>
      </c>
      <c r="G39" s="29">
        <v>0.0027047483574541326</v>
      </c>
      <c r="H39" s="30">
        <v>0</v>
      </c>
      <c r="I39" s="26">
        <f t="shared" si="1"/>
        <v>11.662999627206725</v>
      </c>
      <c r="J39" s="5">
        <f t="shared" si="2"/>
        <v>0.11662999627206724</v>
      </c>
      <c r="K39">
        <f t="shared" si="3"/>
        <v>1.0668102617441506</v>
      </c>
      <c r="O39" s="1">
        <v>65.625</v>
      </c>
      <c r="P39" s="1">
        <v>1.850326621511885</v>
      </c>
      <c r="W39" s="11">
        <v>1994</v>
      </c>
      <c r="X39">
        <v>0.9628979454934221</v>
      </c>
      <c r="Y39">
        <f t="shared" si="0"/>
        <v>-0.9659478825635667</v>
      </c>
    </row>
    <row r="40" spans="1:25" ht="12.75">
      <c r="A40" s="33">
        <v>2006</v>
      </c>
      <c r="B40" s="34">
        <v>0.1458720443110636</v>
      </c>
      <c r="C40" s="35">
        <v>5.561550029047228</v>
      </c>
      <c r="D40" s="36">
        <v>0.306678922476051</v>
      </c>
      <c r="E40" s="36">
        <v>0.00016728687586914183</v>
      </c>
      <c r="F40" s="36">
        <v>0</v>
      </c>
      <c r="G40" s="36">
        <v>0.0007395543166017371</v>
      </c>
      <c r="H40" s="37">
        <v>0</v>
      </c>
      <c r="I40" s="38">
        <f t="shared" si="1"/>
        <v>6.015007837026814</v>
      </c>
      <c r="J40" s="5">
        <f t="shared" si="2"/>
        <v>0.06015007837026814</v>
      </c>
      <c r="K40">
        <f t="shared" si="3"/>
        <v>0.7792361975237908</v>
      </c>
      <c r="O40" s="1">
        <v>71.875</v>
      </c>
      <c r="P40" s="1">
        <v>1.8848695733648788</v>
      </c>
      <c r="W40" s="11">
        <v>1995</v>
      </c>
      <c r="X40">
        <v>0.5561739417853906</v>
      </c>
      <c r="Y40">
        <f t="shared" si="0"/>
        <v>-1.8451183808264855</v>
      </c>
    </row>
    <row r="41" spans="15:25" ht="12.75">
      <c r="O41" s="1">
        <v>78.125</v>
      </c>
      <c r="P41" s="1">
        <v>1.959934083264536</v>
      </c>
      <c r="W41" s="11">
        <v>1996</v>
      </c>
      <c r="X41">
        <v>0.6997506873820775</v>
      </c>
      <c r="Y41">
        <f t="shared" si="0"/>
        <v>-1.5347643377545128</v>
      </c>
    </row>
    <row r="42" spans="15:25" ht="12.75">
      <c r="O42" s="1">
        <v>84.375</v>
      </c>
      <c r="P42" s="1">
        <v>1.9683755557018103</v>
      </c>
      <c r="W42" s="11">
        <v>1997</v>
      </c>
      <c r="X42">
        <v>1.052058330443666</v>
      </c>
      <c r="Y42">
        <f t="shared" si="0"/>
        <v>-0.7732196950276029</v>
      </c>
    </row>
    <row r="43" spans="2:25" ht="12.75">
      <c r="B43" t="s">
        <v>61</v>
      </c>
      <c r="O43" s="1">
        <v>90.625</v>
      </c>
      <c r="P43" s="1">
        <v>1.9894426269680234</v>
      </c>
      <c r="W43" s="11">
        <v>1998</v>
      </c>
      <c r="X43">
        <v>1.13287630873304</v>
      </c>
      <c r="Y43">
        <f t="shared" si="0"/>
        <v>-0.5985243694665467</v>
      </c>
    </row>
    <row r="44" spans="2:25" ht="13.5" thickBot="1">
      <c r="B44" s="21" t="s">
        <v>52</v>
      </c>
      <c r="C44" s="21" t="s">
        <v>53</v>
      </c>
      <c r="O44" s="2">
        <v>96.875</v>
      </c>
      <c r="P44" s="2">
        <v>2.000498353941629</v>
      </c>
      <c r="W44" s="11">
        <v>1999</v>
      </c>
      <c r="X44">
        <v>1.124429657339761</v>
      </c>
      <c r="Y44">
        <f t="shared" si="0"/>
        <v>-0.616782565802097</v>
      </c>
    </row>
    <row r="45" spans="2:25" ht="12.75">
      <c r="B45">
        <v>1.798242676427879</v>
      </c>
      <c r="C45">
        <v>77.9243222222222</v>
      </c>
      <c r="W45" s="11">
        <v>2000</v>
      </c>
      <c r="X45">
        <v>1.3361776877333515</v>
      </c>
      <c r="Y45">
        <f t="shared" si="0"/>
        <v>-0.15907016208332783</v>
      </c>
    </row>
    <row r="46" spans="2:25" ht="12.75">
      <c r="B46">
        <v>1.9683755557018103</v>
      </c>
      <c r="C46">
        <v>72.0062333333333</v>
      </c>
      <c r="W46" s="11">
        <v>2001</v>
      </c>
      <c r="X46">
        <v>0.9794469107986856</v>
      </c>
      <c r="Y46">
        <f t="shared" si="0"/>
        <v>-0.9301758063140207</v>
      </c>
    </row>
    <row r="47" spans="2:25" ht="12.75">
      <c r="B47">
        <v>1.9894426269680234</v>
      </c>
      <c r="C47">
        <v>64.9747444444444</v>
      </c>
      <c r="F47" t="s">
        <v>62</v>
      </c>
      <c r="W47" s="11">
        <v>2002</v>
      </c>
      <c r="X47">
        <v>1.126214584005831</v>
      </c>
      <c r="Y47">
        <f t="shared" si="0"/>
        <v>-0.6129242863495321</v>
      </c>
    </row>
    <row r="48" spans="2:25" ht="13.5" thickBot="1">
      <c r="B48">
        <v>1.8848695733648788</v>
      </c>
      <c r="C48">
        <v>65.6692555555556</v>
      </c>
      <c r="W48" s="11">
        <v>2003</v>
      </c>
      <c r="X48">
        <v>0.9082384519964234</v>
      </c>
      <c r="Y48">
        <f t="shared" si="0"/>
        <v>-1.0840992916135515</v>
      </c>
    </row>
    <row r="49" spans="2:25" ht="12.75">
      <c r="B49">
        <v>1.850326621511885</v>
      </c>
      <c r="C49">
        <v>85.7391777777778</v>
      </c>
      <c r="F49" s="4" t="s">
        <v>2</v>
      </c>
      <c r="G49" s="4"/>
      <c r="W49" s="11">
        <v>2004</v>
      </c>
      <c r="X49">
        <v>0.9880456317736327</v>
      </c>
      <c r="Y49">
        <f t="shared" si="0"/>
        <v>-0.9115888979067294</v>
      </c>
    </row>
    <row r="50" spans="2:25" ht="12.75">
      <c r="B50">
        <v>0.7767697523107263</v>
      </c>
      <c r="C50">
        <v>92.9064</v>
      </c>
      <c r="F50" s="1" t="s">
        <v>3</v>
      </c>
      <c r="G50" s="1">
        <v>0.7356885434850248</v>
      </c>
      <c r="W50" s="11">
        <v>2005</v>
      </c>
      <c r="X50">
        <v>1.0668102617441506</v>
      </c>
      <c r="Y50">
        <f t="shared" si="0"/>
        <v>-0.7413320693316835</v>
      </c>
    </row>
    <row r="51" spans="2:25" ht="12.75">
      <c r="B51">
        <v>1.550629162447622</v>
      </c>
      <c r="C51">
        <v>71.2748</v>
      </c>
      <c r="F51" s="1" t="s">
        <v>4</v>
      </c>
      <c r="G51" s="1">
        <v>0.5412376330151172</v>
      </c>
      <c r="W51" s="11">
        <v>2006</v>
      </c>
      <c r="X51">
        <v>0.7792361975237908</v>
      </c>
      <c r="Y51">
        <f t="shared" si="0"/>
        <v>-1.362949261882726</v>
      </c>
    </row>
    <row r="52" spans="2:7" ht="12.75">
      <c r="B52">
        <v>1.4530641259333161</v>
      </c>
      <c r="C52">
        <v>77.0472444444445</v>
      </c>
      <c r="F52" s="1" t="s">
        <v>5</v>
      </c>
      <c r="G52" s="1">
        <v>0.512564985078562</v>
      </c>
    </row>
    <row r="53" spans="2:24" ht="12.75">
      <c r="B53">
        <v>1.7897697157662462</v>
      </c>
      <c r="C53">
        <v>70.8927777777778</v>
      </c>
      <c r="F53" s="1" t="s">
        <v>6</v>
      </c>
      <c r="G53" s="1">
        <v>0.29359795534777844</v>
      </c>
      <c r="X53">
        <f>AVERAGE(X2:X51)</f>
        <v>1.4097671147225959</v>
      </c>
    </row>
    <row r="54" spans="2:24" ht="13.5" thickBot="1">
      <c r="B54">
        <v>1.586383707637582</v>
      </c>
      <c r="C54">
        <v>81.6821444444444</v>
      </c>
      <c r="F54" s="2" t="s">
        <v>7</v>
      </c>
      <c r="G54" s="2">
        <v>18</v>
      </c>
      <c r="X54">
        <f>STDEV(X2:X51)</f>
        <v>0.46262244298647903</v>
      </c>
    </row>
    <row r="55" spans="2:3" ht="12.75">
      <c r="B55">
        <v>1.959934083264536</v>
      </c>
      <c r="C55">
        <v>63.4717666666667</v>
      </c>
    </row>
    <row r="56" spans="2:6" ht="13.5" thickBot="1">
      <c r="B56">
        <v>1.8120814873495572</v>
      </c>
      <c r="C56">
        <v>72.0414222222222</v>
      </c>
      <c r="F56" t="s">
        <v>8</v>
      </c>
    </row>
    <row r="57" spans="2:11" ht="12.75">
      <c r="B57">
        <v>1.8040699559280076</v>
      </c>
      <c r="C57">
        <v>82.8195888888889</v>
      </c>
      <c r="F57" s="3"/>
      <c r="G57" s="3" t="s">
        <v>13</v>
      </c>
      <c r="H57" s="3" t="s">
        <v>14</v>
      </c>
      <c r="I57" s="3" t="s">
        <v>15</v>
      </c>
      <c r="J57" s="3" t="s">
        <v>16</v>
      </c>
      <c r="K57" s="3" t="s">
        <v>17</v>
      </c>
    </row>
    <row r="58" spans="2:11" ht="12.75">
      <c r="B58">
        <v>2.000498353941629</v>
      </c>
      <c r="C58">
        <v>71.2959555555556</v>
      </c>
      <c r="F58" s="1" t="s">
        <v>9</v>
      </c>
      <c r="G58" s="1">
        <v>1</v>
      </c>
      <c r="H58" s="1">
        <v>1.6271449305595045</v>
      </c>
      <c r="I58" s="1">
        <v>1.6271449305595045</v>
      </c>
      <c r="J58" s="1">
        <v>18.87644399682687</v>
      </c>
      <c r="K58" s="1">
        <v>0.0005017148383121692</v>
      </c>
    </row>
    <row r="59" spans="2:11" ht="12.75">
      <c r="B59">
        <v>1.2934561874135533</v>
      </c>
      <c r="C59">
        <v>84.8339333333333</v>
      </c>
      <c r="F59" s="1" t="s">
        <v>10</v>
      </c>
      <c r="G59" s="1">
        <v>16</v>
      </c>
      <c r="H59" s="1">
        <v>1.3791961501503378</v>
      </c>
      <c r="I59" s="1">
        <v>0.08619975938439611</v>
      </c>
      <c r="J59" s="1"/>
      <c r="K59" s="1"/>
    </row>
    <row r="60" spans="2:11" ht="13.5" thickBot="1">
      <c r="B60">
        <v>1.2792706851612348</v>
      </c>
      <c r="C60">
        <v>88.1925333333333</v>
      </c>
      <c r="F60" s="2" t="s">
        <v>11</v>
      </c>
      <c r="G60" s="2">
        <v>17</v>
      </c>
      <c r="H60" s="2">
        <v>3.0063410807098423</v>
      </c>
      <c r="I60" s="2"/>
      <c r="J60" s="2"/>
      <c r="K60" s="2"/>
    </row>
    <row r="61" spans="2:3" ht="13.5" thickBot="1">
      <c r="B61">
        <v>0.8883678257928673</v>
      </c>
      <c r="C61">
        <v>80.5384</v>
      </c>
    </row>
    <row r="62" spans="2:14" ht="12.75">
      <c r="B62">
        <v>0.7482092536564663</v>
      </c>
      <c r="C62">
        <v>88.0170666666667</v>
      </c>
      <c r="F62" s="3"/>
      <c r="G62" s="3" t="s">
        <v>18</v>
      </c>
      <c r="H62" s="3" t="s">
        <v>6</v>
      </c>
      <c r="I62" s="3" t="s">
        <v>19</v>
      </c>
      <c r="J62" s="3" t="s">
        <v>20</v>
      </c>
      <c r="K62" s="3" t="s">
        <v>21</v>
      </c>
      <c r="L62" s="3" t="s">
        <v>22</v>
      </c>
      <c r="M62" s="3" t="s">
        <v>23</v>
      </c>
      <c r="N62" s="3" t="s">
        <v>24</v>
      </c>
    </row>
    <row r="63" spans="6:14" ht="12.75">
      <c r="F63" s="1" t="s">
        <v>12</v>
      </c>
      <c r="G63" s="1">
        <v>4.300566870677845</v>
      </c>
      <c r="H63" s="1">
        <v>0.6300717401434657</v>
      </c>
      <c r="I63" s="1">
        <v>6.825519376092979</v>
      </c>
      <c r="J63" s="1">
        <v>4.076545239660179E-06</v>
      </c>
      <c r="K63" s="1">
        <v>2.964874751439982</v>
      </c>
      <c r="L63" s="1">
        <v>5.636258989915708</v>
      </c>
      <c r="M63" s="1">
        <v>2.964874751439982</v>
      </c>
      <c r="N63" s="1">
        <v>5.636258989915708</v>
      </c>
    </row>
    <row r="64" spans="6:14" ht="13.5" thickBot="1">
      <c r="F64" s="2" t="s">
        <v>25</v>
      </c>
      <c r="G64" s="2">
        <v>-0.035201225401373826</v>
      </c>
      <c r="H64" s="2">
        <v>0.00810210169759554</v>
      </c>
      <c r="I64" s="2">
        <v>-4.344702981427706</v>
      </c>
      <c r="J64" s="2">
        <v>0.0005017148383121781</v>
      </c>
      <c r="K64" s="2">
        <v>-0.05237690984689103</v>
      </c>
      <c r="L64" s="2">
        <v>-0.018025540955856623</v>
      </c>
      <c r="M64" s="2">
        <v>-0.05237690984689103</v>
      </c>
      <c r="N64" s="2">
        <v>-0.018025540955856623</v>
      </c>
    </row>
    <row r="67" spans="10:18" ht="12.75">
      <c r="J67" s="40" t="s">
        <v>63</v>
      </c>
      <c r="R67" t="s">
        <v>68</v>
      </c>
    </row>
    <row r="68" spans="6:19" ht="12.75">
      <c r="F68" t="s">
        <v>56</v>
      </c>
      <c r="K68" t="s">
        <v>64</v>
      </c>
      <c r="L68" t="s">
        <v>69</v>
      </c>
      <c r="M68" t="s">
        <v>65</v>
      </c>
      <c r="N68" t="s">
        <v>66</v>
      </c>
      <c r="R68" t="s">
        <v>0</v>
      </c>
      <c r="S68" t="s">
        <v>67</v>
      </c>
    </row>
    <row r="69" spans="10:19" ht="13.5" thickBot="1">
      <c r="J69" s="11">
        <v>1957</v>
      </c>
      <c r="K69">
        <v>73.7172090409969</v>
      </c>
      <c r="L69">
        <f>($G$64*K69)+$G$63</f>
        <v>1.7056307792655208</v>
      </c>
      <c r="M69">
        <f>10^L69</f>
        <v>50.77276082222539</v>
      </c>
      <c r="N69">
        <f>M69/100</f>
        <v>0.5077276082222539</v>
      </c>
      <c r="R69">
        <v>1957</v>
      </c>
      <c r="S69">
        <v>73.7172090409969</v>
      </c>
    </row>
    <row r="70" spans="6:19" ht="12.75">
      <c r="F70" s="3" t="s">
        <v>57</v>
      </c>
      <c r="G70" s="3" t="s">
        <v>58</v>
      </c>
      <c r="J70" s="11">
        <v>1958</v>
      </c>
      <c r="K70">
        <v>62.3583718132219</v>
      </c>
      <c r="L70">
        <f aca="true" t="shared" si="4" ref="L70:L83">($G$64*K70)+$G$63</f>
        <v>2.105475768817945</v>
      </c>
      <c r="M70">
        <f aca="true" t="shared" si="5" ref="M70:M83">10^L70</f>
        <v>127.48989657892332</v>
      </c>
      <c r="N70">
        <f aca="true" t="shared" si="6" ref="N70:N83">M70/100</f>
        <v>1.2748989657892331</v>
      </c>
      <c r="R70">
        <v>1958</v>
      </c>
      <c r="S70">
        <v>62.3583718132219</v>
      </c>
    </row>
    <row r="71" spans="6:19" ht="12.75">
      <c r="F71" s="1">
        <v>2.7777777777777777</v>
      </c>
      <c r="G71" s="1">
        <v>0.7482092536564663</v>
      </c>
      <c r="J71" s="11">
        <v>1959</v>
      </c>
      <c r="K71">
        <v>81.5488231124508</v>
      </c>
      <c r="L71">
        <f t="shared" si="4"/>
        <v>1.4299483670797009</v>
      </c>
      <c r="M71">
        <f t="shared" si="5"/>
        <v>26.912148285484374</v>
      </c>
      <c r="N71">
        <f t="shared" si="6"/>
        <v>0.2691214828548437</v>
      </c>
      <c r="R71">
        <v>1959</v>
      </c>
      <c r="S71">
        <v>81.5488231124508</v>
      </c>
    </row>
    <row r="72" spans="6:19" ht="12.75">
      <c r="F72" s="1">
        <v>8.333333333333332</v>
      </c>
      <c r="G72" s="1">
        <v>0.7767697523107263</v>
      </c>
      <c r="J72" s="11">
        <v>1960</v>
      </c>
      <c r="K72">
        <v>80.3625565905987</v>
      </c>
      <c r="L72">
        <f t="shared" si="4"/>
        <v>1.4717064023015207</v>
      </c>
      <c r="M72">
        <f t="shared" si="5"/>
        <v>29.628277409813343</v>
      </c>
      <c r="N72">
        <f t="shared" si="6"/>
        <v>0.2962827740981334</v>
      </c>
      <c r="R72">
        <v>1960</v>
      </c>
      <c r="S72">
        <v>80.3625565905987</v>
      </c>
    </row>
    <row r="73" spans="6:19" ht="12.75">
      <c r="F73" s="1">
        <v>13.88888888888889</v>
      </c>
      <c r="G73" s="1">
        <v>0.8883678257928673</v>
      </c>
      <c r="J73" s="11">
        <v>1961</v>
      </c>
      <c r="K73">
        <v>82.1374279222854</v>
      </c>
      <c r="L73">
        <f t="shared" si="4"/>
        <v>1.4092287564963808</v>
      </c>
      <c r="M73">
        <f t="shared" si="5"/>
        <v>25.658351863394458</v>
      </c>
      <c r="N73">
        <f t="shared" si="6"/>
        <v>0.2565835186339446</v>
      </c>
      <c r="R73">
        <v>1961</v>
      </c>
      <c r="S73">
        <v>82.1374279222854</v>
      </c>
    </row>
    <row r="74" spans="6:19" ht="12.75">
      <c r="F74" s="1">
        <v>19.444444444444443</v>
      </c>
      <c r="G74" s="1">
        <v>1.2792706851612348</v>
      </c>
      <c r="J74" s="11">
        <v>1962</v>
      </c>
      <c r="K74">
        <v>73.1248414517945</v>
      </c>
      <c r="L74">
        <f t="shared" si="4"/>
        <v>1.7264828442935034</v>
      </c>
      <c r="M74">
        <f t="shared" si="5"/>
        <v>53.270018093226426</v>
      </c>
      <c r="N74">
        <f t="shared" si="6"/>
        <v>0.5327001809322642</v>
      </c>
      <c r="R74">
        <v>1962</v>
      </c>
      <c r="S74">
        <v>73.1248414517945</v>
      </c>
    </row>
    <row r="75" spans="6:19" ht="12.75">
      <c r="F75" s="1">
        <v>25</v>
      </c>
      <c r="G75" s="1">
        <v>1.2934561874135533</v>
      </c>
      <c r="J75" s="11">
        <v>1963</v>
      </c>
      <c r="K75">
        <v>68.7234486026796</v>
      </c>
      <c r="L75">
        <f t="shared" si="4"/>
        <v>1.8814172660551916</v>
      </c>
      <c r="M75">
        <f t="shared" si="5"/>
        <v>76.1057142326929</v>
      </c>
      <c r="N75">
        <f t="shared" si="6"/>
        <v>0.761057142326929</v>
      </c>
      <c r="R75">
        <v>1963</v>
      </c>
      <c r="S75">
        <v>68.7234486026796</v>
      </c>
    </row>
    <row r="76" spans="6:19" ht="12.75">
      <c r="F76" s="1">
        <v>30.555555555555557</v>
      </c>
      <c r="G76" s="1">
        <v>1.4530641259333161</v>
      </c>
      <c r="J76" s="11">
        <v>1964</v>
      </c>
      <c r="K76">
        <v>79.7831486603243</v>
      </c>
      <c r="L76">
        <f t="shared" si="4"/>
        <v>1.4921022714544532</v>
      </c>
      <c r="M76">
        <f t="shared" si="5"/>
        <v>31.05290763000333</v>
      </c>
      <c r="N76">
        <f t="shared" si="6"/>
        <v>0.3105290763000333</v>
      </c>
      <c r="R76">
        <v>1964</v>
      </c>
      <c r="S76">
        <v>79.7831486603243</v>
      </c>
    </row>
    <row r="77" spans="6:19" ht="12.75">
      <c r="F77" s="1">
        <v>36.11111111111111</v>
      </c>
      <c r="G77" s="1">
        <v>1.550629162447622</v>
      </c>
      <c r="J77" s="11">
        <v>1965</v>
      </c>
      <c r="K77">
        <v>69.4750479478597</v>
      </c>
      <c r="L77">
        <f t="shared" si="4"/>
        <v>1.8549600480939823</v>
      </c>
      <c r="M77">
        <f t="shared" si="5"/>
        <v>71.60775333034826</v>
      </c>
      <c r="N77">
        <f t="shared" si="6"/>
        <v>0.7160775333034826</v>
      </c>
      <c r="R77">
        <v>1965</v>
      </c>
      <c r="S77">
        <v>69.4750479478597</v>
      </c>
    </row>
    <row r="78" spans="6:19" ht="12.75">
      <c r="F78" s="1">
        <v>41.666666666666664</v>
      </c>
      <c r="G78" s="1">
        <v>1.586383707637582</v>
      </c>
      <c r="J78" s="11">
        <v>1966</v>
      </c>
      <c r="K78">
        <v>79.1368986787103</v>
      </c>
      <c r="L78">
        <f t="shared" si="4"/>
        <v>1.5148510627228817</v>
      </c>
      <c r="M78">
        <f t="shared" si="5"/>
        <v>32.72284556608954</v>
      </c>
      <c r="N78">
        <f t="shared" si="6"/>
        <v>0.32722845566089537</v>
      </c>
      <c r="R78">
        <v>1966</v>
      </c>
      <c r="S78">
        <v>79.1368986787103</v>
      </c>
    </row>
    <row r="79" spans="6:19" ht="12.75">
      <c r="F79" s="1">
        <v>47.22222222222222</v>
      </c>
      <c r="G79" s="1">
        <v>1.7897697157662462</v>
      </c>
      <c r="J79" s="11">
        <v>1967</v>
      </c>
      <c r="K79">
        <v>63.2040358887373</v>
      </c>
      <c r="L79">
        <f t="shared" si="4"/>
        <v>2.0757073570818827</v>
      </c>
      <c r="M79">
        <f t="shared" si="5"/>
        <v>119.04395775891452</v>
      </c>
      <c r="N79">
        <f t="shared" si="6"/>
        <v>1.1904395775891452</v>
      </c>
      <c r="R79">
        <v>1967</v>
      </c>
      <c r="S79">
        <v>63.2040358887373</v>
      </c>
    </row>
    <row r="80" spans="6:19" ht="12.75">
      <c r="F80" s="1">
        <v>52.77777777777778</v>
      </c>
      <c r="G80" s="1">
        <v>1.798242676427879</v>
      </c>
      <c r="J80" s="11">
        <v>1968</v>
      </c>
      <c r="K80">
        <v>79.531604365452</v>
      </c>
      <c r="L80">
        <f t="shared" si="4"/>
        <v>1.500956938876683</v>
      </c>
      <c r="M80">
        <f t="shared" si="5"/>
        <v>31.69253209984985</v>
      </c>
      <c r="N80">
        <f t="shared" si="6"/>
        <v>0.3169253209984985</v>
      </c>
      <c r="R80">
        <v>1968</v>
      </c>
      <c r="S80">
        <v>79.531604365452</v>
      </c>
    </row>
    <row r="81" spans="6:19" ht="12.75">
      <c r="F81" s="1">
        <v>58.333333333333336</v>
      </c>
      <c r="G81" s="1">
        <v>1.8040699559280076</v>
      </c>
      <c r="J81" s="11">
        <v>1969</v>
      </c>
      <c r="K81">
        <v>62.2324578069479</v>
      </c>
      <c r="L81">
        <f t="shared" si="4"/>
        <v>2.109908096133986</v>
      </c>
      <c r="M81">
        <f t="shared" si="5"/>
        <v>128.79769657109736</v>
      </c>
      <c r="N81">
        <f t="shared" si="6"/>
        <v>1.2879769657109736</v>
      </c>
      <c r="R81">
        <v>1969</v>
      </c>
      <c r="S81">
        <v>62.2324578069479</v>
      </c>
    </row>
    <row r="82" spans="6:19" ht="12.75">
      <c r="F82" s="1">
        <v>63.888888888888886</v>
      </c>
      <c r="G82" s="1">
        <v>1.8120814873495572</v>
      </c>
      <c r="J82" s="11">
        <v>1970</v>
      </c>
      <c r="K82">
        <v>73.1969960284463</v>
      </c>
      <c r="L82">
        <f t="shared" si="4"/>
        <v>1.7239429147770422</v>
      </c>
      <c r="M82">
        <f t="shared" si="5"/>
        <v>52.95938276059973</v>
      </c>
      <c r="N82">
        <f t="shared" si="6"/>
        <v>0.5295938276059973</v>
      </c>
      <c r="R82">
        <v>1970</v>
      </c>
      <c r="S82">
        <v>73.1969960284463</v>
      </c>
    </row>
    <row r="83" spans="6:19" ht="12.75">
      <c r="F83" s="1">
        <v>69.44444444444443</v>
      </c>
      <c r="G83" s="1">
        <v>1.850326621511885</v>
      </c>
      <c r="J83" s="11">
        <v>1971</v>
      </c>
      <c r="K83">
        <v>68.5857098455559</v>
      </c>
      <c r="L83">
        <f t="shared" si="4"/>
        <v>1.886265839091208</v>
      </c>
      <c r="M83">
        <f t="shared" si="5"/>
        <v>76.96013823243383</v>
      </c>
      <c r="N83">
        <f t="shared" si="6"/>
        <v>0.7696013823243384</v>
      </c>
      <c r="R83">
        <v>1971</v>
      </c>
      <c r="S83">
        <v>68.5857098455559</v>
      </c>
    </row>
    <row r="84" spans="6:7" ht="12.75">
      <c r="F84" s="1">
        <v>75</v>
      </c>
      <c r="G84" s="1">
        <v>1.8848695733648788</v>
      </c>
    </row>
    <row r="85" spans="6:7" ht="12.75">
      <c r="F85" s="1">
        <v>80.55555555555554</v>
      </c>
      <c r="G85" s="1">
        <v>1.959934083264536</v>
      </c>
    </row>
    <row r="86" spans="6:7" ht="12.75">
      <c r="F86" s="1">
        <v>86.1111111111111</v>
      </c>
      <c r="G86" s="1">
        <v>1.9683755557018103</v>
      </c>
    </row>
    <row r="87" spans="6:7" ht="12.75">
      <c r="F87" s="1">
        <v>91.66666666666666</v>
      </c>
      <c r="G87" s="1">
        <v>1.9894426269680234</v>
      </c>
    </row>
    <row r="88" spans="6:7" ht="13.5" thickBot="1">
      <c r="F88" s="2">
        <v>97.22222222222221</v>
      </c>
      <c r="G88" s="2">
        <v>2.000498353941629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0"/>
  <sheetViews>
    <sheetView zoomScale="80" zoomScaleNormal="8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7.421875" style="0" customWidth="1"/>
    <col min="5" max="5" width="7.00390625" style="0" customWidth="1"/>
    <col min="7" max="7" width="10.8515625" style="14" customWidth="1"/>
    <col min="8" max="8" width="10.421875" style="14" customWidth="1"/>
    <col min="9" max="9" width="9.421875" style="15" customWidth="1"/>
    <col min="11" max="11" width="7.57421875" style="0" customWidth="1"/>
    <col min="16" max="16" width="18.28125" style="0" customWidth="1"/>
  </cols>
  <sheetData>
    <row r="1" spans="1:12" ht="12.75" customHeight="1">
      <c r="A1" t="s">
        <v>35</v>
      </c>
      <c r="C1" s="49" t="s">
        <v>36</v>
      </c>
      <c r="D1" s="49"/>
      <c r="G1" s="9"/>
      <c r="H1" s="9"/>
      <c r="I1" s="10"/>
      <c r="L1" s="42" t="s">
        <v>76</v>
      </c>
    </row>
    <row r="2" spans="1:16" s="7" customFormat="1" ht="25.5" customHeight="1">
      <c r="A2" s="7" t="s">
        <v>0</v>
      </c>
      <c r="B2" s="7" t="s">
        <v>1</v>
      </c>
      <c r="C2" s="7" t="s">
        <v>0</v>
      </c>
      <c r="D2" s="7" t="s">
        <v>1</v>
      </c>
      <c r="E2" s="7" t="s">
        <v>34</v>
      </c>
      <c r="G2" s="9" t="s">
        <v>32</v>
      </c>
      <c r="H2" s="9" t="s">
        <v>33</v>
      </c>
      <c r="I2" s="10" t="s">
        <v>30</v>
      </c>
      <c r="J2" s="7" t="s">
        <v>41</v>
      </c>
      <c r="L2" s="7" t="s">
        <v>72</v>
      </c>
      <c r="M2" s="7" t="s">
        <v>73</v>
      </c>
      <c r="N2" s="7" t="s">
        <v>83</v>
      </c>
      <c r="O2" s="7" t="s">
        <v>74</v>
      </c>
      <c r="P2" s="7" t="s">
        <v>75</v>
      </c>
    </row>
    <row r="3" spans="1:12" ht="12.75">
      <c r="A3" s="6">
        <v>1956</v>
      </c>
      <c r="B3" s="6">
        <v>207</v>
      </c>
      <c r="C3" s="8" t="s">
        <v>38</v>
      </c>
      <c r="D3" s="6"/>
      <c r="E3" s="6"/>
      <c r="F3" s="6"/>
      <c r="G3" s="12">
        <v>1956</v>
      </c>
      <c r="H3" s="12">
        <v>39.56</v>
      </c>
      <c r="I3" s="13"/>
      <c r="J3" s="6"/>
      <c r="K3" s="6"/>
      <c r="L3" s="17" t="s">
        <v>42</v>
      </c>
    </row>
    <row r="4" spans="1:16" ht="12.75">
      <c r="A4">
        <v>1957</v>
      </c>
      <c r="B4">
        <v>178</v>
      </c>
      <c r="C4" s="6">
        <v>1956</v>
      </c>
      <c r="D4">
        <v>92</v>
      </c>
      <c r="E4">
        <f>B4+D4</f>
        <v>270</v>
      </c>
      <c r="G4" s="14">
        <v>1957</v>
      </c>
      <c r="H4" s="14">
        <v>19.18</v>
      </c>
      <c r="I4" s="15">
        <f>E4/H4</f>
        <v>14.077163712200209</v>
      </c>
      <c r="J4" s="15">
        <f>(I4-$I$55)/$I$56</f>
        <v>1.855154614880238</v>
      </c>
      <c r="K4" s="15"/>
      <c r="L4" s="17">
        <v>0.6395359088784459</v>
      </c>
      <c r="M4" s="5">
        <f aca="true" t="shared" si="0" ref="M4:M35">J4+L4</f>
        <v>2.494690523758684</v>
      </c>
      <c r="N4">
        <v>94.15766316869713</v>
      </c>
      <c r="O4">
        <f>(N4-N$55)/N$56</f>
        <v>0.20148850336260585</v>
      </c>
      <c r="P4" s="5">
        <f>M4+O4</f>
        <v>2.6961790271212895</v>
      </c>
    </row>
    <row r="5" spans="1:19" ht="12.75">
      <c r="A5">
        <v>1958</v>
      </c>
      <c r="B5">
        <v>240</v>
      </c>
      <c r="C5" s="6">
        <v>1957</v>
      </c>
      <c r="D5">
        <v>80</v>
      </c>
      <c r="E5">
        <f aca="true" t="shared" si="1" ref="E5:E54">B5+D5</f>
        <v>320</v>
      </c>
      <c r="G5" s="14">
        <v>1958</v>
      </c>
      <c r="H5" s="14">
        <v>38.07</v>
      </c>
      <c r="I5" s="15">
        <f aca="true" t="shared" si="2" ref="I5:I54">E5/H5</f>
        <v>8.405568689256633</v>
      </c>
      <c r="J5" s="15">
        <f aca="true" t="shared" si="3" ref="J5:J54">(I5-$I$55)/$I$56</f>
        <v>0.22863068488779364</v>
      </c>
      <c r="K5" s="15"/>
      <c r="L5" s="17">
        <v>1.503836799624705</v>
      </c>
      <c r="M5" s="5">
        <f t="shared" si="0"/>
        <v>1.7324674845124988</v>
      </c>
      <c r="N5">
        <v>141.4935815915222</v>
      </c>
      <c r="O5">
        <f aca="true" t="shared" si="4" ref="O5:O54">(N5-N$55)/N$56</f>
        <v>1.5228633801804963</v>
      </c>
      <c r="P5" s="5">
        <f aca="true" t="shared" si="5" ref="P5:P53">M5+O5</f>
        <v>3.2553308646929953</v>
      </c>
      <c r="S5" t="s">
        <v>84</v>
      </c>
    </row>
    <row r="6" spans="1:16" ht="12.75">
      <c r="A6">
        <v>1959</v>
      </c>
      <c r="B6">
        <v>113</v>
      </c>
      <c r="C6" s="6">
        <v>1958</v>
      </c>
      <c r="D6">
        <v>91</v>
      </c>
      <c r="E6">
        <f t="shared" si="1"/>
        <v>204</v>
      </c>
      <c r="G6" s="14">
        <v>1959</v>
      </c>
      <c r="H6" s="14">
        <v>15.03</v>
      </c>
      <c r="I6" s="15">
        <f t="shared" si="2"/>
        <v>13.572854291417165</v>
      </c>
      <c r="J6" s="15">
        <f t="shared" si="3"/>
        <v>1.710526633209127</v>
      </c>
      <c r="K6" s="15"/>
      <c r="L6" s="17">
        <v>0.04362359125256452</v>
      </c>
      <c r="M6" s="5">
        <f t="shared" si="0"/>
        <v>1.7541502244616913</v>
      </c>
      <c r="N6">
        <v>114.93214506981924</v>
      </c>
      <c r="O6">
        <f t="shared" si="4"/>
        <v>0.7814049680194761</v>
      </c>
      <c r="P6" s="5">
        <f t="shared" si="5"/>
        <v>2.5355551924811675</v>
      </c>
    </row>
    <row r="7" spans="1:19" ht="12.75">
      <c r="A7">
        <v>1960</v>
      </c>
      <c r="B7">
        <v>131</v>
      </c>
      <c r="C7" s="6">
        <v>1959</v>
      </c>
      <c r="D7">
        <v>0</v>
      </c>
      <c r="E7">
        <f t="shared" si="1"/>
        <v>131</v>
      </c>
      <c r="G7" s="14">
        <v>1960</v>
      </c>
      <c r="H7" s="14">
        <v>16.02</v>
      </c>
      <c r="I7" s="15">
        <f t="shared" si="2"/>
        <v>8.177278401997503</v>
      </c>
      <c r="J7" s="15">
        <f t="shared" si="3"/>
        <v>0.1631606339215828</v>
      </c>
      <c r="K7" s="15"/>
      <c r="L7" s="17">
        <v>0.13388733840726172</v>
      </c>
      <c r="M7" s="5">
        <f t="shared" si="0"/>
        <v>0.2970479723288445</v>
      </c>
      <c r="N7">
        <v>120.63889304837444</v>
      </c>
      <c r="O7">
        <f t="shared" si="4"/>
        <v>0.9407079594569047</v>
      </c>
      <c r="P7" s="5">
        <f t="shared" si="5"/>
        <v>1.2377559317857492</v>
      </c>
      <c r="S7" t="s">
        <v>85</v>
      </c>
    </row>
    <row r="8" spans="1:16" ht="13.5" thickBot="1">
      <c r="A8">
        <v>1961</v>
      </c>
      <c r="B8">
        <v>121</v>
      </c>
      <c r="C8" s="6">
        <v>1960</v>
      </c>
      <c r="D8">
        <v>32</v>
      </c>
      <c r="E8">
        <f t="shared" si="1"/>
        <v>153</v>
      </c>
      <c r="G8" s="14">
        <v>1961</v>
      </c>
      <c r="H8" s="14">
        <v>14.07</v>
      </c>
      <c r="I8" s="15">
        <f t="shared" si="2"/>
        <v>10.874200426439232</v>
      </c>
      <c r="J8" s="15">
        <f t="shared" si="3"/>
        <v>0.9365953013004742</v>
      </c>
      <c r="K8" s="15"/>
      <c r="L8" s="17">
        <v>-0.0011637097040508209</v>
      </c>
      <c r="M8" s="5">
        <f t="shared" si="0"/>
        <v>0.9354315915964234</v>
      </c>
      <c r="N8">
        <v>125.43875488165085</v>
      </c>
      <c r="O8">
        <f t="shared" si="4"/>
        <v>1.0746953637369965</v>
      </c>
      <c r="P8" s="5">
        <f t="shared" si="5"/>
        <v>2.01012695533342</v>
      </c>
    </row>
    <row r="9" spans="1:20" ht="12.75">
      <c r="A9">
        <v>1962</v>
      </c>
      <c r="B9">
        <v>142</v>
      </c>
      <c r="C9" s="6">
        <v>1961</v>
      </c>
      <c r="D9">
        <v>20</v>
      </c>
      <c r="E9">
        <f t="shared" si="1"/>
        <v>162</v>
      </c>
      <c r="G9" s="14">
        <v>1962</v>
      </c>
      <c r="H9" s="14">
        <v>20.72</v>
      </c>
      <c r="I9" s="15">
        <f t="shared" si="2"/>
        <v>7.818532818532819</v>
      </c>
      <c r="J9" s="15">
        <f t="shared" si="3"/>
        <v>0.06027806315905181</v>
      </c>
      <c r="K9" s="15"/>
      <c r="L9" s="17">
        <v>0.6846095220247759</v>
      </c>
      <c r="M9" s="5">
        <f t="shared" si="0"/>
        <v>0.7448875851838277</v>
      </c>
      <c r="N9">
        <v>113.71633694961204</v>
      </c>
      <c r="O9">
        <f t="shared" si="4"/>
        <v>0.747465871481353</v>
      </c>
      <c r="P9" s="5">
        <f t="shared" si="5"/>
        <v>1.4923534566651808</v>
      </c>
      <c r="S9" s="4" t="s">
        <v>2</v>
      </c>
      <c r="T9" s="4"/>
    </row>
    <row r="10" spans="1:20" ht="12.75">
      <c r="A10">
        <v>1963</v>
      </c>
      <c r="B10">
        <v>198</v>
      </c>
      <c r="C10" s="6">
        <v>1962</v>
      </c>
      <c r="D10">
        <v>78</v>
      </c>
      <c r="E10">
        <f t="shared" si="1"/>
        <v>276</v>
      </c>
      <c r="G10" s="14">
        <v>1963</v>
      </c>
      <c r="H10" s="14">
        <v>29.23</v>
      </c>
      <c r="I10" s="15">
        <f t="shared" si="2"/>
        <v>9.442353746151214</v>
      </c>
      <c r="J10" s="15">
        <f t="shared" si="3"/>
        <v>0.5259642742000981</v>
      </c>
      <c r="K10" s="15"/>
      <c r="L10" s="17">
        <v>1.019514203175786</v>
      </c>
      <c r="M10" s="5">
        <f t="shared" si="0"/>
        <v>1.545478477375884</v>
      </c>
      <c r="N10">
        <v>143.0724383293084</v>
      </c>
      <c r="O10">
        <f t="shared" si="4"/>
        <v>1.5669369229978116</v>
      </c>
      <c r="P10" s="5">
        <f t="shared" si="5"/>
        <v>3.1124154003736955</v>
      </c>
      <c r="S10" s="1" t="s">
        <v>3</v>
      </c>
      <c r="T10" s="1">
        <v>0.7669989139964347</v>
      </c>
    </row>
    <row r="11" spans="1:20" ht="12.75">
      <c r="A11">
        <v>1964</v>
      </c>
      <c r="B11">
        <v>108</v>
      </c>
      <c r="C11" s="6">
        <v>1963</v>
      </c>
      <c r="D11">
        <v>91</v>
      </c>
      <c r="E11">
        <f t="shared" si="1"/>
        <v>199</v>
      </c>
      <c r="G11" s="14">
        <v>1964</v>
      </c>
      <c r="H11" s="14">
        <v>14.06</v>
      </c>
      <c r="I11" s="15">
        <f t="shared" si="2"/>
        <v>14.153627311522047</v>
      </c>
      <c r="J11" s="15">
        <f t="shared" si="3"/>
        <v>1.8770831682355473</v>
      </c>
      <c r="K11" s="15"/>
      <c r="L11" s="17">
        <v>0.17797484315793063</v>
      </c>
      <c r="M11" s="5">
        <f t="shared" si="0"/>
        <v>2.055058011393478</v>
      </c>
      <c r="N11">
        <v>67.61880026195674</v>
      </c>
      <c r="O11">
        <f t="shared" si="4"/>
        <v>-0.5393397698112702</v>
      </c>
      <c r="P11" s="5">
        <f t="shared" si="5"/>
        <v>1.5157182415822077</v>
      </c>
      <c r="S11" s="1" t="s">
        <v>4</v>
      </c>
      <c r="T11" s="1">
        <v>0.5882873340717102</v>
      </c>
    </row>
    <row r="12" spans="1:20" ht="12.75">
      <c r="A12">
        <v>1965</v>
      </c>
      <c r="B12">
        <v>199</v>
      </c>
      <c r="C12" s="6">
        <v>1964</v>
      </c>
      <c r="D12">
        <v>50</v>
      </c>
      <c r="E12">
        <f t="shared" si="1"/>
        <v>249</v>
      </c>
      <c r="G12" s="14">
        <v>1965</v>
      </c>
      <c r="H12" s="14">
        <v>33.77</v>
      </c>
      <c r="I12" s="15">
        <f t="shared" si="2"/>
        <v>7.373408350607047</v>
      </c>
      <c r="J12" s="15">
        <f t="shared" si="3"/>
        <v>-0.06737660823013719</v>
      </c>
      <c r="K12" s="15"/>
      <c r="L12" s="17">
        <v>0.9623245480643445</v>
      </c>
      <c r="M12" s="5">
        <f t="shared" si="0"/>
        <v>0.8949479398342073</v>
      </c>
      <c r="N12">
        <v>209.73978423786963</v>
      </c>
      <c r="O12">
        <f t="shared" si="4"/>
        <v>3.4279456225823353</v>
      </c>
      <c r="P12" s="5">
        <f t="shared" si="5"/>
        <v>4.322893562416542</v>
      </c>
      <c r="S12" s="1" t="s">
        <v>5</v>
      </c>
      <c r="T12" s="1">
        <v>0.5797099868648709</v>
      </c>
    </row>
    <row r="13" spans="1:20" ht="12.75">
      <c r="A13">
        <v>1966</v>
      </c>
      <c r="B13">
        <v>145</v>
      </c>
      <c r="C13" s="6">
        <v>1965</v>
      </c>
      <c r="D13">
        <v>91</v>
      </c>
      <c r="E13">
        <f t="shared" si="1"/>
        <v>236</v>
      </c>
      <c r="G13" s="14">
        <v>1966</v>
      </c>
      <c r="H13" s="14">
        <v>16.93</v>
      </c>
      <c r="I13" s="15">
        <f t="shared" si="2"/>
        <v>13.939751919669227</v>
      </c>
      <c r="J13" s="15">
        <f t="shared" si="3"/>
        <v>1.8157470817417385</v>
      </c>
      <c r="K13" s="15"/>
      <c r="L13" s="17">
        <v>0.22714840058755456</v>
      </c>
      <c r="M13" s="5">
        <f t="shared" si="0"/>
        <v>2.042895482329293</v>
      </c>
      <c r="N13">
        <v>106.97310850290634</v>
      </c>
      <c r="O13">
        <f t="shared" si="4"/>
        <v>0.5592296873108112</v>
      </c>
      <c r="P13" s="5">
        <f t="shared" si="5"/>
        <v>2.602125169640104</v>
      </c>
      <c r="S13" s="1" t="s">
        <v>6</v>
      </c>
      <c r="T13" s="1">
        <v>1.50519863110768</v>
      </c>
    </row>
    <row r="14" spans="1:20" ht="13.5" thickBot="1">
      <c r="A14">
        <v>1967</v>
      </c>
      <c r="B14">
        <v>268</v>
      </c>
      <c r="C14" s="6">
        <v>1966</v>
      </c>
      <c r="D14">
        <v>42</v>
      </c>
      <c r="E14">
        <f t="shared" si="1"/>
        <v>310</v>
      </c>
      <c r="G14" s="14">
        <v>1967</v>
      </c>
      <c r="H14" s="14">
        <v>34.04</v>
      </c>
      <c r="I14" s="15">
        <f t="shared" si="2"/>
        <v>9.106933019976498</v>
      </c>
      <c r="J14" s="15">
        <f t="shared" si="3"/>
        <v>0.4297709043400148</v>
      </c>
      <c r="K14" s="15"/>
      <c r="L14" s="17">
        <v>1.4394897014945514</v>
      </c>
      <c r="M14" s="5">
        <f t="shared" si="0"/>
        <v>1.8692606058345662</v>
      </c>
      <c r="N14">
        <v>100.8005714689261</v>
      </c>
      <c r="O14">
        <f t="shared" si="4"/>
        <v>0.3869242660855492</v>
      </c>
      <c r="P14" s="5">
        <f t="shared" si="5"/>
        <v>2.2561848719201154</v>
      </c>
      <c r="S14" s="2" t="s">
        <v>7</v>
      </c>
      <c r="T14" s="2">
        <v>50</v>
      </c>
    </row>
    <row r="15" spans="1:16" ht="12.75">
      <c r="A15">
        <v>1968</v>
      </c>
      <c r="B15">
        <v>114</v>
      </c>
      <c r="C15" s="6">
        <v>1967</v>
      </c>
      <c r="D15">
        <v>91</v>
      </c>
      <c r="E15">
        <f t="shared" si="1"/>
        <v>205</v>
      </c>
      <c r="G15" s="14">
        <v>1968</v>
      </c>
      <c r="H15" s="14">
        <v>16.58</v>
      </c>
      <c r="I15" s="15">
        <f t="shared" si="2"/>
        <v>12.364294330518698</v>
      </c>
      <c r="J15" s="15">
        <f t="shared" si="3"/>
        <v>1.3639307127881624</v>
      </c>
      <c r="K15" s="15"/>
      <c r="L15" s="17">
        <v>0.19711500282045838</v>
      </c>
      <c r="M15" s="5">
        <f t="shared" si="0"/>
        <v>1.5610457156086208</v>
      </c>
      <c r="N15">
        <v>88.02662390380316</v>
      </c>
      <c r="O15">
        <f t="shared" si="4"/>
        <v>0.0303414859740412</v>
      </c>
      <c r="P15" s="5">
        <f t="shared" si="5"/>
        <v>1.591387201582662</v>
      </c>
    </row>
    <row r="16" spans="1:19" ht="13.5" thickBot="1">
      <c r="A16">
        <v>1969</v>
      </c>
      <c r="B16">
        <v>274</v>
      </c>
      <c r="C16" s="6">
        <v>1968</v>
      </c>
      <c r="D16">
        <v>19</v>
      </c>
      <c r="E16">
        <f t="shared" si="1"/>
        <v>293</v>
      </c>
      <c r="G16" s="14">
        <v>1969</v>
      </c>
      <c r="H16" s="14">
        <v>39.27</v>
      </c>
      <c r="I16" s="15">
        <f t="shared" si="2"/>
        <v>7.461166284695696</v>
      </c>
      <c r="J16" s="15">
        <f t="shared" si="3"/>
        <v>-0.0422090179377322</v>
      </c>
      <c r="K16" s="15"/>
      <c r="L16" s="17">
        <v>1.5134176735819387</v>
      </c>
      <c r="M16" s="5">
        <f t="shared" si="0"/>
        <v>1.4712086556442066</v>
      </c>
      <c r="N16">
        <v>109.46209044663905</v>
      </c>
      <c r="O16">
        <f t="shared" si="4"/>
        <v>0.6287092351654461</v>
      </c>
      <c r="P16" s="5">
        <f t="shared" si="5"/>
        <v>2.0999178908096527</v>
      </c>
      <c r="S16" t="s">
        <v>8</v>
      </c>
    </row>
    <row r="17" spans="1:24" ht="12.75">
      <c r="A17">
        <v>1970</v>
      </c>
      <c r="B17">
        <v>160</v>
      </c>
      <c r="C17" s="6">
        <v>1969</v>
      </c>
      <c r="D17">
        <v>91</v>
      </c>
      <c r="E17">
        <f t="shared" si="1"/>
        <v>251</v>
      </c>
      <c r="G17" s="14">
        <v>1970</v>
      </c>
      <c r="H17" s="14">
        <v>29.67</v>
      </c>
      <c r="I17" s="15">
        <f t="shared" si="2"/>
        <v>8.459723626558812</v>
      </c>
      <c r="J17" s="15">
        <f t="shared" si="3"/>
        <v>0.2441614661041717</v>
      </c>
      <c r="K17" s="15"/>
      <c r="L17" s="17">
        <v>0.6791192360367797</v>
      </c>
      <c r="M17" s="5">
        <f t="shared" si="0"/>
        <v>0.9232807021409514</v>
      </c>
      <c r="N17">
        <v>101.64138630675193</v>
      </c>
      <c r="O17">
        <f t="shared" si="4"/>
        <v>0.41039548286504723</v>
      </c>
      <c r="P17" s="5">
        <f t="shared" si="5"/>
        <v>1.3336761850059986</v>
      </c>
      <c r="S17" s="3"/>
      <c r="T17" s="3" t="s">
        <v>13</v>
      </c>
      <c r="U17" s="3" t="s">
        <v>14</v>
      </c>
      <c r="V17" s="3" t="s">
        <v>15</v>
      </c>
      <c r="W17" s="3" t="s">
        <v>16</v>
      </c>
      <c r="X17" s="3" t="s">
        <v>17</v>
      </c>
    </row>
    <row r="18" spans="1:24" ht="12.75">
      <c r="A18">
        <v>1971</v>
      </c>
      <c r="B18">
        <v>261</v>
      </c>
      <c r="C18" s="6">
        <v>1970</v>
      </c>
      <c r="D18">
        <v>91</v>
      </c>
      <c r="E18">
        <f t="shared" si="1"/>
        <v>352</v>
      </c>
      <c r="G18" s="14">
        <v>1971</v>
      </c>
      <c r="H18" s="14">
        <v>27.48</v>
      </c>
      <c r="I18" s="15">
        <f t="shared" si="2"/>
        <v>12.809315866084425</v>
      </c>
      <c r="J18" s="15">
        <f t="shared" si="3"/>
        <v>1.4915558648012137</v>
      </c>
      <c r="K18" s="15"/>
      <c r="L18" s="17">
        <v>1.0299948296769912</v>
      </c>
      <c r="M18" s="5">
        <f t="shared" si="0"/>
        <v>2.521550694478205</v>
      </c>
      <c r="N18">
        <v>103.36610463239687</v>
      </c>
      <c r="O18">
        <f t="shared" si="4"/>
        <v>0.458540729456391</v>
      </c>
      <c r="P18" s="5">
        <f t="shared" si="5"/>
        <v>2.980091423934596</v>
      </c>
      <c r="S18" s="1" t="s">
        <v>9</v>
      </c>
      <c r="T18" s="1">
        <v>1</v>
      </c>
      <c r="U18" s="1">
        <v>155.3903829402555</v>
      </c>
      <c r="V18" s="1">
        <v>155.3903829402555</v>
      </c>
      <c r="W18" s="1">
        <v>68.5861630508118</v>
      </c>
      <c r="X18" s="1">
        <v>8.291567075618517E-11</v>
      </c>
    </row>
    <row r="19" spans="1:24" ht="12.75">
      <c r="A19">
        <v>1972</v>
      </c>
      <c r="B19">
        <v>98</v>
      </c>
      <c r="C19" s="6">
        <v>1971</v>
      </c>
      <c r="D19">
        <v>91</v>
      </c>
      <c r="E19">
        <f t="shared" si="1"/>
        <v>189</v>
      </c>
      <c r="G19" s="14">
        <v>1972</v>
      </c>
      <c r="H19" s="14">
        <v>17</v>
      </c>
      <c r="I19" s="15">
        <f t="shared" si="2"/>
        <v>11.117647058823529</v>
      </c>
      <c r="J19" s="15">
        <f t="shared" si="3"/>
        <v>1.0064119528151343</v>
      </c>
      <c r="K19" s="15"/>
      <c r="L19">
        <v>0.8397248503498067</v>
      </c>
      <c r="M19" s="5">
        <f t="shared" si="0"/>
        <v>1.846136803164941</v>
      </c>
      <c r="N19">
        <v>49.31769039530594</v>
      </c>
      <c r="O19">
        <f t="shared" si="4"/>
        <v>-1.0502124348278565</v>
      </c>
      <c r="P19" s="5">
        <f t="shared" si="5"/>
        <v>0.7959243683370845</v>
      </c>
      <c r="S19" s="1" t="s">
        <v>10</v>
      </c>
      <c r="T19" s="1">
        <v>48</v>
      </c>
      <c r="U19" s="1">
        <v>108.7499001162448</v>
      </c>
      <c r="V19" s="1">
        <v>2.2656229190884334</v>
      </c>
      <c r="W19" s="1"/>
      <c r="X19" s="1"/>
    </row>
    <row r="20" spans="1:24" ht="13.5" thickBot="1">
      <c r="A20">
        <v>1973</v>
      </c>
      <c r="B20">
        <v>164</v>
      </c>
      <c r="C20" s="6">
        <v>1972</v>
      </c>
      <c r="D20">
        <v>63</v>
      </c>
      <c r="E20">
        <f t="shared" si="1"/>
        <v>227</v>
      </c>
      <c r="G20" s="14">
        <v>1973</v>
      </c>
      <c r="H20" s="14">
        <v>26.52</v>
      </c>
      <c r="I20" s="15">
        <f t="shared" si="2"/>
        <v>8.559577677224736</v>
      </c>
      <c r="J20" s="15">
        <f t="shared" si="3"/>
        <v>0.27279803170128814</v>
      </c>
      <c r="K20" s="15"/>
      <c r="L20">
        <v>1.2074823637458956</v>
      </c>
      <c r="M20" s="5">
        <f t="shared" si="0"/>
        <v>1.4802803954471837</v>
      </c>
      <c r="N20">
        <v>92.55649034484797</v>
      </c>
      <c r="O20">
        <f t="shared" si="4"/>
        <v>0.15679201043773996</v>
      </c>
      <c r="P20" s="5">
        <f t="shared" si="5"/>
        <v>1.6370724058849238</v>
      </c>
      <c r="S20" s="2" t="s">
        <v>11</v>
      </c>
      <c r="T20" s="2">
        <v>49</v>
      </c>
      <c r="U20" s="2">
        <v>264.1402830565003</v>
      </c>
      <c r="V20" s="2"/>
      <c r="W20" s="2"/>
      <c r="X20" s="2"/>
    </row>
    <row r="21" spans="1:16" ht="13.5" thickBot="1">
      <c r="A21">
        <v>1974</v>
      </c>
      <c r="B21">
        <v>231</v>
      </c>
      <c r="C21" s="6">
        <v>1973</v>
      </c>
      <c r="D21">
        <v>83</v>
      </c>
      <c r="E21">
        <f t="shared" si="1"/>
        <v>314</v>
      </c>
      <c r="G21" s="14">
        <v>1974</v>
      </c>
      <c r="H21" s="14">
        <v>39.62</v>
      </c>
      <c r="I21" s="15">
        <f t="shared" si="2"/>
        <v>7.925290257445735</v>
      </c>
      <c r="J21" s="15">
        <f t="shared" si="3"/>
        <v>0.0908944115397308</v>
      </c>
      <c r="K21" s="15"/>
      <c r="L21">
        <v>1.2530207322050946</v>
      </c>
      <c r="M21" s="5">
        <f t="shared" si="0"/>
        <v>1.3439151437448253</v>
      </c>
      <c r="N21">
        <v>91.70525941315164</v>
      </c>
      <c r="O21">
        <f t="shared" si="4"/>
        <v>0.1330300300010943</v>
      </c>
      <c r="P21" s="5">
        <f t="shared" si="5"/>
        <v>1.4769451737459196</v>
      </c>
    </row>
    <row r="22" spans="1:27" ht="12.75">
      <c r="A22">
        <v>1975</v>
      </c>
      <c r="B22">
        <v>238</v>
      </c>
      <c r="C22" s="6">
        <v>1974</v>
      </c>
      <c r="D22">
        <v>91</v>
      </c>
      <c r="E22">
        <f t="shared" si="1"/>
        <v>329</v>
      </c>
      <c r="G22" s="14">
        <v>1975</v>
      </c>
      <c r="H22" s="14">
        <v>25.41</v>
      </c>
      <c r="I22" s="15">
        <f t="shared" si="2"/>
        <v>12.947658402203857</v>
      </c>
      <c r="J22" s="15">
        <f t="shared" si="3"/>
        <v>1.531230320509674</v>
      </c>
      <c r="K22" s="15"/>
      <c r="L22">
        <v>1.0269766757860657</v>
      </c>
      <c r="M22" s="5">
        <f t="shared" si="0"/>
        <v>2.5582069962957394</v>
      </c>
      <c r="N22">
        <v>105.12148377348292</v>
      </c>
      <c r="O22">
        <f t="shared" si="4"/>
        <v>0.5075418679914537</v>
      </c>
      <c r="P22" s="5">
        <f t="shared" si="5"/>
        <v>3.065748864287193</v>
      </c>
      <c r="S22" s="3"/>
      <c r="T22" s="3" t="s">
        <v>18</v>
      </c>
      <c r="U22" s="3" t="s">
        <v>6</v>
      </c>
      <c r="V22" s="3" t="s">
        <v>19</v>
      </c>
      <c r="W22" s="3" t="s">
        <v>20</v>
      </c>
      <c r="X22" s="3" t="s">
        <v>21</v>
      </c>
      <c r="Y22" s="3" t="s">
        <v>22</v>
      </c>
      <c r="Z22" s="3" t="s">
        <v>23</v>
      </c>
      <c r="AA22" s="3" t="s">
        <v>24</v>
      </c>
    </row>
    <row r="23" spans="1:27" ht="12.75">
      <c r="A23">
        <v>1976</v>
      </c>
      <c r="B23">
        <v>23</v>
      </c>
      <c r="C23" s="6">
        <v>1975</v>
      </c>
      <c r="D23">
        <v>91</v>
      </c>
      <c r="E23">
        <f t="shared" si="1"/>
        <v>114</v>
      </c>
      <c r="G23" s="14">
        <v>1976</v>
      </c>
      <c r="H23" s="14">
        <v>10.17</v>
      </c>
      <c r="I23" s="15">
        <f t="shared" si="2"/>
        <v>11.2094395280236</v>
      </c>
      <c r="J23" s="15">
        <f t="shared" si="3"/>
        <v>1.0327365840948761</v>
      </c>
      <c r="K23" s="15"/>
      <c r="L23">
        <v>0.9523089799648247</v>
      </c>
      <c r="M23" s="5">
        <f t="shared" si="0"/>
        <v>1.9850455640597007</v>
      </c>
      <c r="N23">
        <v>44.80494778126292</v>
      </c>
      <c r="O23">
        <f t="shared" si="4"/>
        <v>-1.1761849502965036</v>
      </c>
      <c r="P23" s="5">
        <f t="shared" si="5"/>
        <v>0.8088606137631971</v>
      </c>
      <c r="S23" s="1" t="s">
        <v>12</v>
      </c>
      <c r="T23" s="1">
        <v>0.003571030712765606</v>
      </c>
      <c r="U23" s="1">
        <v>0.21290440806420868</v>
      </c>
      <c r="V23" s="1">
        <v>0.01677292990424434</v>
      </c>
      <c r="W23" s="1">
        <v>0.9866872916003866</v>
      </c>
      <c r="X23" s="1">
        <v>-0.4245017213923676</v>
      </c>
      <c r="Y23" s="1">
        <v>0.4316437828178988</v>
      </c>
      <c r="Z23" s="1">
        <v>-0.4245017213923676</v>
      </c>
      <c r="AA23" s="1">
        <v>0.4316437828178988</v>
      </c>
    </row>
    <row r="24" spans="1:27" ht="13.5" thickBot="1">
      <c r="A24">
        <v>1977</v>
      </c>
      <c r="B24">
        <v>0</v>
      </c>
      <c r="C24" s="6">
        <v>1976</v>
      </c>
      <c r="D24">
        <v>0</v>
      </c>
      <c r="E24">
        <f t="shared" si="1"/>
        <v>0</v>
      </c>
      <c r="G24" s="14">
        <v>1977</v>
      </c>
      <c r="H24" s="14">
        <v>6.17</v>
      </c>
      <c r="I24" s="15">
        <f t="shared" si="2"/>
        <v>0</v>
      </c>
      <c r="J24" s="15">
        <f t="shared" si="3"/>
        <v>-2.181953738535196</v>
      </c>
      <c r="K24" s="15"/>
      <c r="L24">
        <v>-1.3682807049427346</v>
      </c>
      <c r="M24" s="5">
        <f t="shared" si="0"/>
        <v>-3.5502344434779305</v>
      </c>
      <c r="N24">
        <v>29.67093372881778</v>
      </c>
      <c r="O24">
        <f t="shared" si="4"/>
        <v>-1.5986486231396433</v>
      </c>
      <c r="P24" s="5">
        <f t="shared" si="5"/>
        <v>-5.148883066617573</v>
      </c>
      <c r="S24" s="2" t="s">
        <v>25</v>
      </c>
      <c r="T24" s="2">
        <v>1.7785315287324757</v>
      </c>
      <c r="U24" s="2">
        <v>0.21475501517611284</v>
      </c>
      <c r="V24" s="2">
        <v>8.281676343036581</v>
      </c>
      <c r="W24" s="2">
        <v>8.291567075618615E-11</v>
      </c>
      <c r="X24" s="2">
        <v>1.346737883825446</v>
      </c>
      <c r="Y24" s="2">
        <v>2.2103251736395055</v>
      </c>
      <c r="Z24" s="2">
        <v>1.346737883825446</v>
      </c>
      <c r="AA24" s="2">
        <v>2.2103251736395055</v>
      </c>
    </row>
    <row r="25" spans="1:16" ht="12.75">
      <c r="A25">
        <v>1978</v>
      </c>
      <c r="B25">
        <v>164</v>
      </c>
      <c r="C25" s="6">
        <v>1977</v>
      </c>
      <c r="D25">
        <v>0</v>
      </c>
      <c r="E25">
        <f t="shared" si="1"/>
        <v>164</v>
      </c>
      <c r="G25" s="14">
        <v>1978</v>
      </c>
      <c r="H25" s="14">
        <v>33.57</v>
      </c>
      <c r="I25" s="15">
        <f t="shared" si="2"/>
        <v>4.885314268692285</v>
      </c>
      <c r="J25" s="15">
        <f t="shared" si="3"/>
        <v>-0.780922717911037</v>
      </c>
      <c r="K25" s="15"/>
      <c r="L25">
        <v>0.30448597957264073</v>
      </c>
      <c r="M25" s="5">
        <f t="shared" si="0"/>
        <v>-0.4764367383383962</v>
      </c>
      <c r="N25">
        <v>159.69694933553717</v>
      </c>
      <c r="O25">
        <f t="shared" si="4"/>
        <v>2.031007588888193</v>
      </c>
      <c r="P25" s="5">
        <f t="shared" si="5"/>
        <v>1.5545708505497968</v>
      </c>
    </row>
    <row r="26" spans="1:16" ht="12.75">
      <c r="A26">
        <v>1979</v>
      </c>
      <c r="B26">
        <v>145</v>
      </c>
      <c r="C26" s="6">
        <v>1978</v>
      </c>
      <c r="D26">
        <v>0</v>
      </c>
      <c r="E26">
        <f t="shared" si="1"/>
        <v>145</v>
      </c>
      <c r="G26" s="14">
        <v>1979</v>
      </c>
      <c r="H26" s="14">
        <v>18.39</v>
      </c>
      <c r="I26" s="15">
        <f t="shared" si="2"/>
        <v>7.884719956498096</v>
      </c>
      <c r="J26" s="15">
        <f t="shared" si="3"/>
        <v>0.0792594896048283</v>
      </c>
      <c r="K26" s="15"/>
      <c r="L26">
        <v>0.093590382107739</v>
      </c>
      <c r="M26" s="5">
        <f t="shared" si="0"/>
        <v>0.1728498717125673</v>
      </c>
      <c r="N26">
        <v>69.02563942475271</v>
      </c>
      <c r="O26">
        <f t="shared" si="4"/>
        <v>-0.5000680711228227</v>
      </c>
      <c r="P26" s="5">
        <f t="shared" si="5"/>
        <v>-0.32721819941025543</v>
      </c>
    </row>
    <row r="27" spans="1:16" ht="12.75">
      <c r="A27">
        <v>1980</v>
      </c>
      <c r="B27">
        <v>213</v>
      </c>
      <c r="C27" s="6">
        <v>1979</v>
      </c>
      <c r="D27">
        <v>16</v>
      </c>
      <c r="E27">
        <f t="shared" si="1"/>
        <v>229</v>
      </c>
      <c r="G27" s="14">
        <v>1980</v>
      </c>
      <c r="H27" s="14">
        <v>31.8</v>
      </c>
      <c r="I27" s="15">
        <f t="shared" si="2"/>
        <v>7.20125786163522</v>
      </c>
      <c r="J27" s="15">
        <f t="shared" si="3"/>
        <v>-0.11674665117922847</v>
      </c>
      <c r="K27" s="15"/>
      <c r="L27">
        <v>0.8214097841655222</v>
      </c>
      <c r="M27" s="5">
        <f t="shared" si="0"/>
        <v>0.7046631329862938</v>
      </c>
      <c r="N27">
        <v>117.10101575485294</v>
      </c>
      <c r="O27">
        <f t="shared" si="4"/>
        <v>0.8419486593591252</v>
      </c>
      <c r="P27" s="5">
        <f t="shared" si="5"/>
        <v>1.546611792345419</v>
      </c>
    </row>
    <row r="28" spans="1:23" ht="12.75">
      <c r="A28">
        <v>1981</v>
      </c>
      <c r="B28">
        <v>85</v>
      </c>
      <c r="C28" s="6">
        <v>1980</v>
      </c>
      <c r="D28">
        <v>0</v>
      </c>
      <c r="E28">
        <f t="shared" si="1"/>
        <v>85</v>
      </c>
      <c r="G28" s="14">
        <v>1981</v>
      </c>
      <c r="H28" s="14">
        <v>14.32</v>
      </c>
      <c r="I28" s="15">
        <f t="shared" si="2"/>
        <v>5.935754189944134</v>
      </c>
      <c r="J28" s="15">
        <f t="shared" si="3"/>
        <v>-0.47967312903457987</v>
      </c>
      <c r="K28" s="15"/>
      <c r="L28">
        <v>0.38177264331326016</v>
      </c>
      <c r="M28" s="5">
        <f t="shared" si="0"/>
        <v>-0.09790048572131971</v>
      </c>
      <c r="N28">
        <v>83.89110937755784</v>
      </c>
      <c r="O28">
        <f t="shared" si="4"/>
        <v>-0.08510076548676543</v>
      </c>
      <c r="P28" s="5">
        <f t="shared" si="5"/>
        <v>-0.18300125120808514</v>
      </c>
      <c r="S28" t="s">
        <v>26</v>
      </c>
      <c r="W28" t="s">
        <v>56</v>
      </c>
    </row>
    <row r="29" spans="1:19" ht="13.5" thickBot="1">
      <c r="A29">
        <v>1982</v>
      </c>
      <c r="B29">
        <v>274</v>
      </c>
      <c r="C29" s="6">
        <v>1981</v>
      </c>
      <c r="D29">
        <v>40</v>
      </c>
      <c r="E29">
        <f t="shared" si="1"/>
        <v>314</v>
      </c>
      <c r="G29" s="14">
        <v>1982</v>
      </c>
      <c r="H29" s="14">
        <v>44.82</v>
      </c>
      <c r="I29" s="15">
        <f t="shared" si="2"/>
        <v>7.0058009817045965</v>
      </c>
      <c r="J29" s="15">
        <f t="shared" si="3"/>
        <v>-0.172800599178467</v>
      </c>
      <c r="K29" s="15"/>
      <c r="L29">
        <v>1.1892353621893346</v>
      </c>
      <c r="M29" s="5">
        <f t="shared" si="0"/>
        <v>1.0164347630108677</v>
      </c>
      <c r="N29">
        <v>93.74018520032979</v>
      </c>
      <c r="O29">
        <f t="shared" si="4"/>
        <v>0.18983467013393499</v>
      </c>
      <c r="P29" s="5">
        <f t="shared" si="5"/>
        <v>1.2062694331448027</v>
      </c>
      <c r="S29" t="s">
        <v>86</v>
      </c>
    </row>
    <row r="30" spans="1:24" ht="12.75">
      <c r="A30">
        <v>1983</v>
      </c>
      <c r="B30">
        <v>274</v>
      </c>
      <c r="C30" s="6">
        <v>1982</v>
      </c>
      <c r="D30">
        <v>91</v>
      </c>
      <c r="E30">
        <f t="shared" si="1"/>
        <v>365</v>
      </c>
      <c r="G30" s="14">
        <v>1983</v>
      </c>
      <c r="H30" s="14">
        <v>52.69</v>
      </c>
      <c r="I30" s="15">
        <f t="shared" si="2"/>
        <v>6.927310685139496</v>
      </c>
      <c r="J30" s="15">
        <f t="shared" si="3"/>
        <v>-0.19531037731299272</v>
      </c>
      <c r="K30" s="15"/>
      <c r="L30">
        <v>-0.36743361584609163</v>
      </c>
      <c r="M30" s="5">
        <f t="shared" si="0"/>
        <v>-0.5627439931590843</v>
      </c>
      <c r="N30">
        <v>74.86586077365585</v>
      </c>
      <c r="O30">
        <f t="shared" si="4"/>
        <v>-0.33703919109638264</v>
      </c>
      <c r="P30" s="5">
        <f t="shared" si="5"/>
        <v>-0.8997831842554669</v>
      </c>
      <c r="S30" s="3" t="s">
        <v>27</v>
      </c>
      <c r="T30" s="3" t="s">
        <v>28</v>
      </c>
      <c r="U30" s="3" t="s">
        <v>29</v>
      </c>
      <c r="W30" s="3" t="s">
        <v>57</v>
      </c>
      <c r="X30" s="3" t="s">
        <v>58</v>
      </c>
    </row>
    <row r="31" spans="1:24" ht="12.75">
      <c r="A31">
        <v>1984</v>
      </c>
      <c r="B31">
        <v>154</v>
      </c>
      <c r="C31" s="6">
        <v>1983</v>
      </c>
      <c r="D31">
        <v>91</v>
      </c>
      <c r="E31">
        <f t="shared" si="1"/>
        <v>245</v>
      </c>
      <c r="G31" s="14">
        <v>1984</v>
      </c>
      <c r="H31" s="14">
        <v>29.48</v>
      </c>
      <c r="I31" s="15">
        <f t="shared" si="2"/>
        <v>8.310719131614654</v>
      </c>
      <c r="J31" s="15">
        <f t="shared" si="3"/>
        <v>0.20142932889714554</v>
      </c>
      <c r="K31" s="15"/>
      <c r="L31">
        <v>0.8696386842579527</v>
      </c>
      <c r="M31" s="5">
        <f t="shared" si="0"/>
        <v>1.0710680131550983</v>
      </c>
      <c r="N31">
        <v>63.80486954567165</v>
      </c>
      <c r="O31">
        <f t="shared" si="4"/>
        <v>-0.6458050587152898</v>
      </c>
      <c r="P31" s="5">
        <f t="shared" si="5"/>
        <v>0.42526295443980844</v>
      </c>
      <c r="S31" s="1">
        <v>1</v>
      </c>
      <c r="T31" s="1">
        <v>3.3030220039508227</v>
      </c>
      <c r="U31" s="1">
        <v>-0.6068429768295331</v>
      </c>
      <c r="W31" s="1">
        <v>1</v>
      </c>
      <c r="X31" s="1">
        <v>-5.3307562543486435</v>
      </c>
    </row>
    <row r="32" spans="1:24" ht="12.75">
      <c r="A32">
        <v>1985</v>
      </c>
      <c r="B32">
        <v>63</v>
      </c>
      <c r="C32" s="6">
        <v>1984</v>
      </c>
      <c r="D32">
        <v>77</v>
      </c>
      <c r="E32">
        <f t="shared" si="1"/>
        <v>140</v>
      </c>
      <c r="G32" s="14">
        <v>1985</v>
      </c>
      <c r="H32" s="14">
        <v>14.64</v>
      </c>
      <c r="I32" s="15">
        <f t="shared" si="2"/>
        <v>9.562841530054644</v>
      </c>
      <c r="J32" s="15">
        <f t="shared" si="3"/>
        <v>0.5605182687991297</v>
      </c>
      <c r="K32" s="15"/>
      <c r="L32">
        <v>0.8523210388583243</v>
      </c>
      <c r="M32" s="5">
        <f t="shared" si="0"/>
        <v>1.4128393076574541</v>
      </c>
      <c r="N32">
        <v>46.543228896648785</v>
      </c>
      <c r="O32">
        <f t="shared" si="4"/>
        <v>-1.1276611005171295</v>
      </c>
      <c r="P32" s="5">
        <f t="shared" si="5"/>
        <v>0.2851782071403246</v>
      </c>
      <c r="S32" s="1">
        <v>2</v>
      </c>
      <c r="T32" s="1">
        <v>0.41019791222140617</v>
      </c>
      <c r="U32" s="1">
        <v>2.845132952471589</v>
      </c>
      <c r="W32" s="1">
        <v>3</v>
      </c>
      <c r="X32" s="1">
        <v>-5.148883066617573</v>
      </c>
    </row>
    <row r="33" spans="1:24" ht="12.75">
      <c r="A33">
        <v>1986</v>
      </c>
      <c r="B33">
        <v>141</v>
      </c>
      <c r="C33" s="6">
        <v>1985</v>
      </c>
      <c r="D33">
        <v>0</v>
      </c>
      <c r="E33">
        <f t="shared" si="1"/>
        <v>141</v>
      </c>
      <c r="G33" s="14">
        <v>1986</v>
      </c>
      <c r="H33" s="14">
        <v>35.33</v>
      </c>
      <c r="I33" s="15">
        <f t="shared" si="2"/>
        <v>3.990942541749222</v>
      </c>
      <c r="J33" s="15">
        <f t="shared" si="3"/>
        <v>-1.0374144120987783</v>
      </c>
      <c r="K33" s="15"/>
      <c r="L33">
        <v>1.2769186799618757</v>
      </c>
      <c r="M33" s="5">
        <f t="shared" si="0"/>
        <v>0.23950426786309742</v>
      </c>
      <c r="N33">
        <v>117.22634929218346</v>
      </c>
      <c r="O33">
        <f t="shared" si="4"/>
        <v>0.8454473257623403</v>
      </c>
      <c r="P33" s="5">
        <f t="shared" si="5"/>
        <v>1.0849515936254377</v>
      </c>
      <c r="S33" s="1">
        <v>3</v>
      </c>
      <c r="T33" s="1">
        <v>3.045796578611809</v>
      </c>
      <c r="U33" s="1">
        <v>-0.5102413861306414</v>
      </c>
      <c r="W33" s="1">
        <v>5</v>
      </c>
      <c r="X33" s="1">
        <v>-3.9320436254757167</v>
      </c>
    </row>
    <row r="34" spans="1:24" ht="12.75">
      <c r="A34">
        <v>1987</v>
      </c>
      <c r="B34">
        <v>52</v>
      </c>
      <c r="C34" s="6">
        <v>1986</v>
      </c>
      <c r="D34">
        <v>0</v>
      </c>
      <c r="E34">
        <f t="shared" si="1"/>
        <v>52</v>
      </c>
      <c r="G34" s="14">
        <v>1987</v>
      </c>
      <c r="H34" s="14">
        <v>11.35</v>
      </c>
      <c r="I34" s="15">
        <f t="shared" si="2"/>
        <v>4.581497797356828</v>
      </c>
      <c r="J34" s="15">
        <f t="shared" si="3"/>
        <v>-0.8680524863366588</v>
      </c>
      <c r="K34" s="15"/>
      <c r="L34">
        <v>-0.2514165256622493</v>
      </c>
      <c r="M34" s="5">
        <f t="shared" si="0"/>
        <v>-1.1194690119989081</v>
      </c>
      <c r="N34">
        <v>50.5607472071364</v>
      </c>
      <c r="O34">
        <f t="shared" si="4"/>
        <v>-1.015512695257195</v>
      </c>
      <c r="P34" s="5">
        <f t="shared" si="5"/>
        <v>-2.1349817072561033</v>
      </c>
      <c r="S34" s="1">
        <v>4</v>
      </c>
      <c r="T34" s="1">
        <v>0.2937573623902781</v>
      </c>
      <c r="U34" s="1">
        <v>0.9439985693954711</v>
      </c>
      <c r="W34" s="1">
        <v>7</v>
      </c>
      <c r="X34" s="1">
        <v>-3.6924795539235604</v>
      </c>
    </row>
    <row r="35" spans="1:24" ht="12.75">
      <c r="A35">
        <v>1988</v>
      </c>
      <c r="B35">
        <v>21</v>
      </c>
      <c r="C35" s="6">
        <v>1987</v>
      </c>
      <c r="D35">
        <v>0</v>
      </c>
      <c r="E35">
        <f t="shared" si="1"/>
        <v>21</v>
      </c>
      <c r="G35" s="14">
        <v>1988</v>
      </c>
      <c r="H35" s="14">
        <v>11.71</v>
      </c>
      <c r="I35" s="15">
        <f t="shared" si="2"/>
        <v>1.7933390264730997</v>
      </c>
      <c r="J35" s="15">
        <f t="shared" si="3"/>
        <v>-1.6676524124800143</v>
      </c>
      <c r="K35" s="15"/>
      <c r="L35">
        <v>-0.2820797640489203</v>
      </c>
      <c r="M35" s="5">
        <f t="shared" si="0"/>
        <v>-1.9497321765289346</v>
      </c>
      <c r="N35">
        <v>50.88795273136441</v>
      </c>
      <c r="O35">
        <f t="shared" si="4"/>
        <v>-1.0063788034119185</v>
      </c>
      <c r="P35" s="5">
        <f t="shared" si="5"/>
        <v>-2.956110979940853</v>
      </c>
      <c r="S35" s="1">
        <v>5</v>
      </c>
      <c r="T35" s="1">
        <v>1.6693353037383516</v>
      </c>
      <c r="U35" s="1">
        <v>0.3407916515950684</v>
      </c>
      <c r="W35" s="1">
        <v>9</v>
      </c>
      <c r="X35" s="1">
        <v>-3.4605241411313497</v>
      </c>
    </row>
    <row r="36" spans="1:24" ht="12.75">
      <c r="A36">
        <v>1989</v>
      </c>
      <c r="B36">
        <v>42</v>
      </c>
      <c r="C36" s="6">
        <v>1988</v>
      </c>
      <c r="D36">
        <v>0</v>
      </c>
      <c r="E36">
        <f t="shared" si="1"/>
        <v>42</v>
      </c>
      <c r="G36" s="14">
        <v>1989</v>
      </c>
      <c r="H36" s="14">
        <v>18.38</v>
      </c>
      <c r="I36" s="15">
        <f t="shared" si="2"/>
        <v>2.2850924918389555</v>
      </c>
      <c r="J36" s="15">
        <f t="shared" si="3"/>
        <v>-1.5266252806346325</v>
      </c>
      <c r="K36" s="15"/>
      <c r="L36">
        <v>-1.1270514365101119</v>
      </c>
      <c r="M36" s="5">
        <f aca="true" t="shared" si="6" ref="M36:M53">J36+L36</f>
        <v>-2.6536767171447444</v>
      </c>
      <c r="N36">
        <v>59.98211363391581</v>
      </c>
      <c r="O36">
        <f t="shared" si="4"/>
        <v>-0.7525167015924994</v>
      </c>
      <c r="P36" s="5">
        <f t="shared" si="5"/>
        <v>-3.406193418737244</v>
      </c>
      <c r="S36" s="1">
        <v>6</v>
      </c>
      <c r="T36" s="1">
        <v>0.11077746653206674</v>
      </c>
      <c r="U36" s="1">
        <v>1.3815759901331142</v>
      </c>
      <c r="W36" s="1">
        <v>11</v>
      </c>
      <c r="X36" s="1">
        <v>-3.406193418737244</v>
      </c>
    </row>
    <row r="37" spans="1:24" ht="12.75">
      <c r="A37">
        <v>1990</v>
      </c>
      <c r="B37">
        <v>0</v>
      </c>
      <c r="C37" s="6">
        <v>1989</v>
      </c>
      <c r="D37">
        <v>0</v>
      </c>
      <c r="E37">
        <f t="shared" si="1"/>
        <v>0</v>
      </c>
      <c r="G37" s="14">
        <v>1990</v>
      </c>
      <c r="H37" s="14">
        <v>11.72</v>
      </c>
      <c r="I37" s="15">
        <f t="shared" si="2"/>
        <v>0</v>
      </c>
      <c r="J37" s="15">
        <f t="shared" si="3"/>
        <v>-2.181953738535196</v>
      </c>
      <c r="K37" s="15"/>
      <c r="L37">
        <v>-1.430016790355899</v>
      </c>
      <c r="M37" s="5">
        <f t="shared" si="6"/>
        <v>-3.611970528891095</v>
      </c>
      <c r="N37">
        <v>25.367234472351058</v>
      </c>
      <c r="O37">
        <f t="shared" si="4"/>
        <v>-1.7187857254575487</v>
      </c>
      <c r="P37" s="5">
        <f t="shared" si="5"/>
        <v>-5.3307562543486435</v>
      </c>
      <c r="S37" s="1">
        <v>7</v>
      </c>
      <c r="T37" s="1">
        <v>0.9390150753645331</v>
      </c>
      <c r="U37" s="1">
        <v>2.1734003250091622</v>
      </c>
      <c r="W37" s="1">
        <v>13</v>
      </c>
      <c r="X37" s="1">
        <v>-2.956110979940853</v>
      </c>
    </row>
    <row r="38" spans="1:24" ht="12.75">
      <c r="A38">
        <v>1991</v>
      </c>
      <c r="B38">
        <v>17</v>
      </c>
      <c r="C38" s="6">
        <v>1990</v>
      </c>
      <c r="D38">
        <v>0</v>
      </c>
      <c r="E38">
        <f t="shared" si="1"/>
        <v>17</v>
      </c>
      <c r="G38" s="14">
        <v>1991</v>
      </c>
      <c r="H38" s="14">
        <v>11.64</v>
      </c>
      <c r="I38" s="15">
        <f t="shared" si="2"/>
        <v>1.4604810996563573</v>
      </c>
      <c r="J38" s="15">
        <f t="shared" si="3"/>
        <v>-1.763110811936419</v>
      </c>
      <c r="K38" s="15"/>
      <c r="L38">
        <v>-1.2740170378192488</v>
      </c>
      <c r="M38" s="5">
        <f t="shared" si="6"/>
        <v>-3.0371278497556675</v>
      </c>
      <c r="N38">
        <v>63.46287785331837</v>
      </c>
      <c r="O38">
        <f t="shared" si="4"/>
        <v>-0.655351704167893</v>
      </c>
      <c r="P38" s="5">
        <f t="shared" si="5"/>
        <v>-3.6924795539235604</v>
      </c>
      <c r="S38" s="1">
        <v>8</v>
      </c>
      <c r="T38" s="1">
        <v>3.3420226274727325</v>
      </c>
      <c r="U38" s="1">
        <v>-1.8263043858905248</v>
      </c>
      <c r="W38" s="1">
        <v>15</v>
      </c>
      <c r="X38" s="1">
        <v>-2.61802920732681</v>
      </c>
    </row>
    <row r="39" spans="1:24" ht="12.75">
      <c r="A39">
        <v>1992</v>
      </c>
      <c r="B39">
        <v>43</v>
      </c>
      <c r="C39" s="6">
        <v>1991</v>
      </c>
      <c r="D39">
        <v>0</v>
      </c>
      <c r="E39">
        <f t="shared" si="1"/>
        <v>43</v>
      </c>
      <c r="G39" s="14">
        <v>1992</v>
      </c>
      <c r="H39" s="14">
        <v>11.45</v>
      </c>
      <c r="I39" s="15">
        <f t="shared" si="2"/>
        <v>3.755458515283843</v>
      </c>
      <c r="J39" s="15">
        <f t="shared" si="3"/>
        <v>-1.1049475139206577</v>
      </c>
      <c r="K39" s="15"/>
      <c r="L39">
        <v>-2.308061681226071</v>
      </c>
      <c r="M39" s="5">
        <f t="shared" si="6"/>
        <v>-3.4130091951467287</v>
      </c>
      <c r="N39">
        <v>68.34620314371558</v>
      </c>
      <c r="O39">
        <f t="shared" si="4"/>
        <v>-0.519034430328988</v>
      </c>
      <c r="P39" s="5">
        <f t="shared" si="5"/>
        <v>-3.9320436254757167</v>
      </c>
      <c r="S39" s="1">
        <v>9</v>
      </c>
      <c r="T39" s="1">
        <v>-0.1162603913235894</v>
      </c>
      <c r="U39" s="1">
        <v>4.439153953740131</v>
      </c>
      <c r="W39" s="1">
        <v>17</v>
      </c>
      <c r="X39" s="1">
        <v>-2.5167923587880336</v>
      </c>
    </row>
    <row r="40" spans="1:24" ht="12.75">
      <c r="A40">
        <v>1993</v>
      </c>
      <c r="B40">
        <v>193</v>
      </c>
      <c r="C40" s="6">
        <v>1992</v>
      </c>
      <c r="D40">
        <v>0</v>
      </c>
      <c r="E40">
        <f t="shared" si="1"/>
        <v>193</v>
      </c>
      <c r="G40" s="14">
        <v>1993</v>
      </c>
      <c r="H40" s="14">
        <v>30.59</v>
      </c>
      <c r="I40" s="15">
        <f t="shared" si="2"/>
        <v>6.309251389342923</v>
      </c>
      <c r="J40" s="15">
        <f t="shared" si="3"/>
        <v>-0.37256002766719876</v>
      </c>
      <c r="K40" s="15"/>
      <c r="L40">
        <v>-0.7744594822246718</v>
      </c>
      <c r="M40" s="5">
        <f t="shared" si="6"/>
        <v>-1.1470195098918705</v>
      </c>
      <c r="N40">
        <v>93.04071420131942</v>
      </c>
      <c r="O40">
        <f t="shared" si="4"/>
        <v>0.17030904485929482</v>
      </c>
      <c r="P40" s="5">
        <f t="shared" si="5"/>
        <v>-0.9767104650325757</v>
      </c>
      <c r="S40" s="1">
        <v>10</v>
      </c>
      <c r="T40" s="1">
        <v>3.232934463794431</v>
      </c>
      <c r="U40" s="1">
        <v>-0.6308092941543268</v>
      </c>
      <c r="W40" s="1">
        <v>19</v>
      </c>
      <c r="X40" s="1">
        <v>-2.1902324219150353</v>
      </c>
    </row>
    <row r="41" spans="1:24" ht="12.75">
      <c r="A41">
        <v>1994</v>
      </c>
      <c r="B41">
        <v>46</v>
      </c>
      <c r="C41" s="6">
        <v>1993</v>
      </c>
      <c r="D41">
        <v>0</v>
      </c>
      <c r="E41">
        <f t="shared" si="1"/>
        <v>46</v>
      </c>
      <c r="G41" s="14">
        <v>1994</v>
      </c>
      <c r="H41" s="14">
        <v>10.35</v>
      </c>
      <c r="I41" s="15">
        <f t="shared" si="2"/>
        <v>4.444444444444445</v>
      </c>
      <c r="J41" s="15">
        <f t="shared" si="3"/>
        <v>-0.9073572246502902</v>
      </c>
      <c r="K41" s="15"/>
      <c r="L41">
        <v>-0.9659478825635667</v>
      </c>
      <c r="M41" s="5">
        <f t="shared" si="6"/>
        <v>-1.873305107213857</v>
      </c>
      <c r="N41">
        <v>30.080378552174057</v>
      </c>
      <c r="O41">
        <f t="shared" si="4"/>
        <v>-1.5872190339174925</v>
      </c>
      <c r="P41" s="5">
        <f t="shared" si="5"/>
        <v>-3.4605241411313497</v>
      </c>
      <c r="S41" s="1">
        <v>11</v>
      </c>
      <c r="T41" s="1">
        <v>0.7679321342133507</v>
      </c>
      <c r="U41" s="1">
        <v>1.4882527377067647</v>
      </c>
      <c r="W41" s="1">
        <v>21</v>
      </c>
      <c r="X41" s="1">
        <v>-2.1349817072561033</v>
      </c>
    </row>
    <row r="42" spans="1:24" ht="12.75">
      <c r="A42">
        <v>1995</v>
      </c>
      <c r="B42">
        <v>264</v>
      </c>
      <c r="C42" s="6">
        <v>1994</v>
      </c>
      <c r="D42">
        <v>0</v>
      </c>
      <c r="E42">
        <f t="shared" si="1"/>
        <v>264</v>
      </c>
      <c r="G42" s="14">
        <v>1995</v>
      </c>
      <c r="H42" s="14">
        <v>46.87</v>
      </c>
      <c r="I42" s="15">
        <f t="shared" si="2"/>
        <v>5.632600810753147</v>
      </c>
      <c r="J42" s="15">
        <f t="shared" si="3"/>
        <v>-0.5666127330996635</v>
      </c>
      <c r="K42" s="15"/>
      <c r="L42">
        <v>-1.8451183808264855</v>
      </c>
      <c r="M42" s="5">
        <f t="shared" si="6"/>
        <v>-2.411731113926149</v>
      </c>
      <c r="N42">
        <v>79.54942941387317</v>
      </c>
      <c r="O42">
        <f t="shared" si="4"/>
        <v>-0.20629809340066083</v>
      </c>
      <c r="P42" s="5">
        <f t="shared" si="5"/>
        <v>-2.61802920732681</v>
      </c>
      <c r="S42" s="1">
        <v>12</v>
      </c>
      <c r="T42" s="1">
        <v>2.429364806413071</v>
      </c>
      <c r="U42" s="1">
        <v>-0.8379776048304091</v>
      </c>
      <c r="W42" s="1">
        <v>23</v>
      </c>
      <c r="X42" s="1">
        <v>-1.3874308919491645</v>
      </c>
    </row>
    <row r="43" spans="1:24" ht="12.75">
      <c r="A43">
        <v>1996</v>
      </c>
      <c r="B43">
        <v>200</v>
      </c>
      <c r="C43" s="6">
        <v>1995</v>
      </c>
      <c r="D43">
        <v>42</v>
      </c>
      <c r="E43">
        <f t="shared" si="1"/>
        <v>242</v>
      </c>
      <c r="G43" s="14">
        <v>1996</v>
      </c>
      <c r="H43" s="14">
        <v>29.51</v>
      </c>
      <c r="I43" s="15">
        <f t="shared" si="2"/>
        <v>8.2006099627245</v>
      </c>
      <c r="J43" s="15">
        <f t="shared" si="3"/>
        <v>0.16985175726396054</v>
      </c>
      <c r="K43" s="15"/>
      <c r="L43">
        <v>-1.5347643377545128</v>
      </c>
      <c r="M43" s="5">
        <f t="shared" si="6"/>
        <v>-1.3649125804905522</v>
      </c>
      <c r="N43">
        <v>143.9280020713992</v>
      </c>
      <c r="O43">
        <f t="shared" si="4"/>
        <v>1.5908198531697115</v>
      </c>
      <c r="P43" s="5">
        <f t="shared" si="5"/>
        <v>0.22590727267915933</v>
      </c>
      <c r="S43" s="1">
        <v>13</v>
      </c>
      <c r="T43" s="1">
        <v>-0.07149903848632573</v>
      </c>
      <c r="U43" s="1">
        <v>2.1714169292959786</v>
      </c>
      <c r="W43" s="1">
        <v>25</v>
      </c>
      <c r="X43" s="1">
        <v>-1.371938961844766</v>
      </c>
    </row>
    <row r="44" spans="1:24" ht="12.75">
      <c r="A44">
        <v>1997</v>
      </c>
      <c r="B44">
        <v>144</v>
      </c>
      <c r="C44" s="6">
        <v>1996</v>
      </c>
      <c r="D44">
        <v>23</v>
      </c>
      <c r="E44">
        <f t="shared" si="1"/>
        <v>167</v>
      </c>
      <c r="G44" s="14">
        <v>1997</v>
      </c>
      <c r="H44" s="14">
        <v>34.93</v>
      </c>
      <c r="I44" s="15">
        <f t="shared" si="2"/>
        <v>4.7809905525336385</v>
      </c>
      <c r="J44" s="15">
        <f t="shared" si="3"/>
        <v>-0.8108411130205859</v>
      </c>
      <c r="K44" s="15"/>
      <c r="L44">
        <v>-0.7732196950276029</v>
      </c>
      <c r="M44" s="5">
        <f t="shared" si="6"/>
        <v>-1.5840608080481888</v>
      </c>
      <c r="N44">
        <v>93.98361287124261</v>
      </c>
      <c r="O44">
        <f t="shared" si="4"/>
        <v>0.19662991609902425</v>
      </c>
      <c r="P44" s="5">
        <f t="shared" si="5"/>
        <v>-1.3874308919491645</v>
      </c>
      <c r="S44" s="1">
        <v>14</v>
      </c>
      <c r="T44" s="1">
        <v>0.4378198962805806</v>
      </c>
      <c r="U44" s="1">
        <v>0.895856288725418</v>
      </c>
      <c r="W44" s="1">
        <v>27</v>
      </c>
      <c r="X44" s="1">
        <v>-1.2041161510293001</v>
      </c>
    </row>
    <row r="45" spans="1:24" ht="12.75">
      <c r="A45">
        <v>1998</v>
      </c>
      <c r="B45">
        <v>267</v>
      </c>
      <c r="C45" s="6">
        <v>1997</v>
      </c>
      <c r="D45">
        <v>32</v>
      </c>
      <c r="E45">
        <f t="shared" si="1"/>
        <v>299</v>
      </c>
      <c r="G45" s="14">
        <v>1998</v>
      </c>
      <c r="H45" s="14">
        <v>41.83</v>
      </c>
      <c r="I45" s="15">
        <f t="shared" si="2"/>
        <v>7.147979918718623</v>
      </c>
      <c r="J45" s="15">
        <f t="shared" si="3"/>
        <v>-0.13202592424863047</v>
      </c>
      <c r="K45" s="15"/>
      <c r="L45">
        <v>-0.5985243694665467</v>
      </c>
      <c r="M45" s="5">
        <f t="shared" si="6"/>
        <v>-0.7305502937151772</v>
      </c>
      <c r="N45">
        <v>85.5231435840804</v>
      </c>
      <c r="O45">
        <f t="shared" si="4"/>
        <v>-0.039542781814762375</v>
      </c>
      <c r="P45" s="5">
        <f t="shared" si="5"/>
        <v>-0.7700930755299396</v>
      </c>
      <c r="S45" s="1">
        <v>15</v>
      </c>
      <c r="T45" s="1">
        <v>2.656350163127558</v>
      </c>
      <c r="U45" s="1">
        <v>0.32374126080703824</v>
      </c>
      <c r="W45" s="1">
        <v>29</v>
      </c>
      <c r="X45" s="1">
        <v>-0.9767104650325757</v>
      </c>
    </row>
    <row r="46" spans="1:24" ht="12.75">
      <c r="A46">
        <v>1999</v>
      </c>
      <c r="B46">
        <v>198</v>
      </c>
      <c r="C46" s="6">
        <v>1998</v>
      </c>
      <c r="D46">
        <v>85</v>
      </c>
      <c r="E46">
        <f t="shared" si="1"/>
        <v>283</v>
      </c>
      <c r="G46" s="14">
        <v>1999</v>
      </c>
      <c r="H46" s="14">
        <v>27.1</v>
      </c>
      <c r="I46" s="15">
        <f t="shared" si="2"/>
        <v>10.44280442804428</v>
      </c>
      <c r="J46" s="15">
        <f t="shared" si="3"/>
        <v>0.8128777382774006</v>
      </c>
      <c r="K46" s="15"/>
      <c r="L46">
        <v>-0.616782565802097</v>
      </c>
      <c r="M46" s="5">
        <f t="shared" si="6"/>
        <v>0.19609517247530361</v>
      </c>
      <c r="N46">
        <v>56.8053083030534</v>
      </c>
      <c r="O46">
        <f t="shared" si="4"/>
        <v>-0.8411967334289283</v>
      </c>
      <c r="P46" s="5">
        <f t="shared" si="5"/>
        <v>-0.6451015609536247</v>
      </c>
      <c r="S46" s="1">
        <v>16</v>
      </c>
      <c r="T46" s="1">
        <v>1.7935064196877026</v>
      </c>
      <c r="U46" s="1">
        <v>-0.9975820513506182</v>
      </c>
      <c r="W46" s="1">
        <v>31</v>
      </c>
      <c r="X46" s="1">
        <v>-0.8997831842554669</v>
      </c>
    </row>
    <row r="47" spans="1:24" ht="12.75">
      <c r="A47">
        <v>2000</v>
      </c>
      <c r="B47">
        <v>149</v>
      </c>
      <c r="C47" s="6">
        <v>1999</v>
      </c>
      <c r="D47">
        <v>0</v>
      </c>
      <c r="E47">
        <f t="shared" si="1"/>
        <v>149</v>
      </c>
      <c r="G47" s="14">
        <v>2000</v>
      </c>
      <c r="H47" s="14">
        <v>24.8</v>
      </c>
      <c r="I47" s="15">
        <f t="shared" si="2"/>
        <v>6.008064516129032</v>
      </c>
      <c r="J47" s="15">
        <f t="shared" si="3"/>
        <v>-0.45893566885812087</v>
      </c>
      <c r="K47" s="15"/>
      <c r="L47">
        <v>-0.15907016208332783</v>
      </c>
      <c r="M47" s="5">
        <f t="shared" si="6"/>
        <v>-0.6180058309414487</v>
      </c>
      <c r="N47">
        <v>59.931372558476234</v>
      </c>
      <c r="O47">
        <f t="shared" si="4"/>
        <v>-0.7539331309033173</v>
      </c>
      <c r="P47" s="5">
        <f t="shared" si="5"/>
        <v>-1.371938961844766</v>
      </c>
      <c r="S47" s="1">
        <v>17</v>
      </c>
      <c r="T47" s="1">
        <v>0.48875093106966794</v>
      </c>
      <c r="U47" s="1">
        <v>1.1483214748152557</v>
      </c>
      <c r="W47" s="1">
        <v>33</v>
      </c>
      <c r="X47" s="1">
        <v>-0.887482665836321</v>
      </c>
    </row>
    <row r="48" spans="1:24" ht="12.75">
      <c r="A48">
        <v>2001</v>
      </c>
      <c r="B48">
        <v>83</v>
      </c>
      <c r="C48" s="6">
        <v>2000</v>
      </c>
      <c r="D48">
        <v>0</v>
      </c>
      <c r="E48">
        <f t="shared" si="1"/>
        <v>83</v>
      </c>
      <c r="G48" s="14">
        <v>2001</v>
      </c>
      <c r="H48" s="14">
        <v>12.99</v>
      </c>
      <c r="I48" s="15">
        <f t="shared" si="2"/>
        <v>6.389530408006158</v>
      </c>
      <c r="J48" s="15">
        <f t="shared" si="3"/>
        <v>-0.34953727226879</v>
      </c>
      <c r="K48" s="15"/>
      <c r="L48">
        <v>-0.9301758063140207</v>
      </c>
      <c r="M48" s="5">
        <f t="shared" si="6"/>
        <v>-1.2797130785828108</v>
      </c>
      <c r="N48">
        <v>42.623516089513714</v>
      </c>
      <c r="O48">
        <f t="shared" si="4"/>
        <v>-1.237079280205223</v>
      </c>
      <c r="P48" s="5">
        <f t="shared" si="5"/>
        <v>-2.5167923587880336</v>
      </c>
      <c r="S48" s="1">
        <v>18</v>
      </c>
      <c r="T48" s="1">
        <v>0.1652296074217618</v>
      </c>
      <c r="U48" s="1">
        <v>1.3117155663241578</v>
      </c>
      <c r="W48" s="1">
        <v>35</v>
      </c>
      <c r="X48" s="1">
        <v>-0.7700930755299396</v>
      </c>
    </row>
    <row r="49" spans="1:24" ht="12.75">
      <c r="A49">
        <v>2002</v>
      </c>
      <c r="B49">
        <v>156</v>
      </c>
      <c r="C49" s="6">
        <v>2001</v>
      </c>
      <c r="D49">
        <v>25</v>
      </c>
      <c r="E49">
        <f t="shared" si="1"/>
        <v>181</v>
      </c>
      <c r="G49" s="14">
        <v>2002</v>
      </c>
      <c r="H49" s="14">
        <v>18.66</v>
      </c>
      <c r="I49" s="15">
        <f t="shared" si="2"/>
        <v>9.69989281886388</v>
      </c>
      <c r="J49" s="15">
        <f t="shared" si="3"/>
        <v>0.5998224151605589</v>
      </c>
      <c r="K49" s="15"/>
      <c r="L49">
        <v>-0.6129242863495321</v>
      </c>
      <c r="M49" s="5">
        <f t="shared" si="6"/>
        <v>-0.013101871188973213</v>
      </c>
      <c r="N49">
        <v>63.04451921719035</v>
      </c>
      <c r="O49">
        <f t="shared" si="4"/>
        <v>-0.6670301211015507</v>
      </c>
      <c r="P49" s="5">
        <f t="shared" si="5"/>
        <v>-0.6801319922905239</v>
      </c>
      <c r="S49" s="1">
        <v>19</v>
      </c>
      <c r="T49" s="1">
        <v>2.7269124334903547</v>
      </c>
      <c r="U49" s="1">
        <v>0.33883643079683834</v>
      </c>
      <c r="W49" s="1">
        <v>37</v>
      </c>
      <c r="X49" s="1">
        <v>-0.6801319922905239</v>
      </c>
    </row>
    <row r="50" spans="1:24" ht="12.75">
      <c r="A50">
        <v>2003</v>
      </c>
      <c r="B50">
        <v>181</v>
      </c>
      <c r="C50" s="6">
        <v>2002</v>
      </c>
      <c r="D50">
        <v>10</v>
      </c>
      <c r="E50">
        <f t="shared" si="1"/>
        <v>191</v>
      </c>
      <c r="G50" s="14">
        <v>2003</v>
      </c>
      <c r="H50" s="14">
        <v>24.18</v>
      </c>
      <c r="I50" s="15">
        <f t="shared" si="2"/>
        <v>7.899090157154673</v>
      </c>
      <c r="J50" s="15">
        <f t="shared" si="3"/>
        <v>0.08338063632848576</v>
      </c>
      <c r="K50" s="15"/>
      <c r="L50">
        <v>-1.0840992916135515</v>
      </c>
      <c r="M50" s="5">
        <f t="shared" si="6"/>
        <v>-1.0007186552850658</v>
      </c>
      <c r="N50">
        <v>90.99617291144631</v>
      </c>
      <c r="O50">
        <f t="shared" si="4"/>
        <v>0.1132359894487448</v>
      </c>
      <c r="P50" s="5">
        <f t="shared" si="5"/>
        <v>-0.887482665836321</v>
      </c>
      <c r="S50" s="1">
        <v>20</v>
      </c>
      <c r="T50" s="1">
        <v>1.8403256064009805</v>
      </c>
      <c r="U50" s="1">
        <v>-1.0314649926377835</v>
      </c>
      <c r="W50" s="1">
        <v>39</v>
      </c>
      <c r="X50" s="1">
        <v>-0.6451015609536247</v>
      </c>
    </row>
    <row r="51" spans="1:24" ht="12.75">
      <c r="A51">
        <v>2004</v>
      </c>
      <c r="B51">
        <v>154</v>
      </c>
      <c r="C51" s="6">
        <v>2003</v>
      </c>
      <c r="D51">
        <v>14</v>
      </c>
      <c r="E51">
        <f t="shared" si="1"/>
        <v>168</v>
      </c>
      <c r="G51" s="14">
        <v>2004</v>
      </c>
      <c r="H51" s="14">
        <v>19.85</v>
      </c>
      <c r="I51" s="15">
        <f t="shared" si="2"/>
        <v>8.463476070528966</v>
      </c>
      <c r="J51" s="15">
        <f t="shared" si="3"/>
        <v>0.24523760780482556</v>
      </c>
      <c r="K51" s="15"/>
      <c r="L51">
        <v>-0.9115888979067294</v>
      </c>
      <c r="M51" s="5">
        <f t="shared" si="6"/>
        <v>-0.6663512901019037</v>
      </c>
      <c r="N51">
        <v>88.99459474067139</v>
      </c>
      <c r="O51">
        <f t="shared" si="4"/>
        <v>0.05736224289492774</v>
      </c>
      <c r="P51" s="5">
        <f t="shared" si="5"/>
        <v>-0.608989047206976</v>
      </c>
      <c r="S51" s="1">
        <v>21</v>
      </c>
      <c r="T51" s="1">
        <v>-3.877102487507777</v>
      </c>
      <c r="U51" s="1">
        <v>-1.2717805791097962</v>
      </c>
      <c r="W51" s="1">
        <v>41</v>
      </c>
      <c r="X51" s="1">
        <v>-0.608989047206976</v>
      </c>
    </row>
    <row r="52" spans="1:24" ht="12.75">
      <c r="A52">
        <v>2005</v>
      </c>
      <c r="B52">
        <v>206</v>
      </c>
      <c r="C52" s="6">
        <v>2004</v>
      </c>
      <c r="D52">
        <v>0</v>
      </c>
      <c r="E52">
        <f t="shared" si="1"/>
        <v>206</v>
      </c>
      <c r="G52" s="14">
        <v>2005</v>
      </c>
      <c r="H52" s="14">
        <v>27.76</v>
      </c>
      <c r="I52" s="15">
        <f t="shared" si="2"/>
        <v>7.420749279538905</v>
      </c>
      <c r="J52" s="15">
        <f t="shared" si="3"/>
        <v>-0.0537999770594979</v>
      </c>
      <c r="K52" s="15"/>
      <c r="L52">
        <v>-0.7413320693316835</v>
      </c>
      <c r="M52" s="5">
        <f t="shared" si="6"/>
        <v>-0.7951320463911814</v>
      </c>
      <c r="N52">
        <v>72.2885614635993</v>
      </c>
      <c r="O52">
        <f t="shared" si="4"/>
        <v>-0.4089841046381187</v>
      </c>
      <c r="P52" s="5">
        <f t="shared" si="5"/>
        <v>-1.2041161510293001</v>
      </c>
      <c r="S52" s="1">
        <v>22</v>
      </c>
      <c r="T52" s="1">
        <v>-1.3853246445954708</v>
      </c>
      <c r="U52" s="1">
        <v>2.939895495145268</v>
      </c>
      <c r="W52" s="1">
        <v>43</v>
      </c>
      <c r="X52" s="1">
        <v>-0.32721819941025543</v>
      </c>
    </row>
    <row r="53" spans="1:24" ht="12.75">
      <c r="A53">
        <v>2006</v>
      </c>
      <c r="B53">
        <v>224</v>
      </c>
      <c r="C53" s="6">
        <v>2005</v>
      </c>
      <c r="D53">
        <v>7</v>
      </c>
      <c r="E53">
        <f t="shared" si="1"/>
        <v>231</v>
      </c>
      <c r="G53" s="14">
        <v>2006</v>
      </c>
      <c r="H53" s="14">
        <v>42.53</v>
      </c>
      <c r="I53" s="15">
        <f t="shared" si="2"/>
        <v>5.431460145779449</v>
      </c>
      <c r="J53" s="15">
        <f t="shared" si="3"/>
        <v>-0.6242967009342562</v>
      </c>
      <c r="K53" s="15"/>
      <c r="L53">
        <v>-1.362949261882726</v>
      </c>
      <c r="M53" s="5">
        <f t="shared" si="6"/>
        <v>-1.987245962816982</v>
      </c>
      <c r="N53">
        <v>79.6680628569215</v>
      </c>
      <c r="O53">
        <f t="shared" si="4"/>
        <v>-0.20298645909805324</v>
      </c>
      <c r="P53" s="5">
        <f t="shared" si="5"/>
        <v>-2.1902324219150353</v>
      </c>
      <c r="S53" s="1">
        <v>23</v>
      </c>
      <c r="T53" s="1">
        <v>0.14453653192619664</v>
      </c>
      <c r="U53" s="1">
        <v>-0.47175473133645207</v>
      </c>
      <c r="W53" s="1">
        <v>45</v>
      </c>
      <c r="X53" s="1">
        <v>-0.18300125120808514</v>
      </c>
    </row>
    <row r="54" spans="1:24" ht="12.75">
      <c r="A54">
        <v>2007</v>
      </c>
      <c r="B54">
        <v>56</v>
      </c>
      <c r="C54" s="6">
        <v>2006</v>
      </c>
      <c r="D54">
        <v>0</v>
      </c>
      <c r="E54">
        <f t="shared" si="1"/>
        <v>56</v>
      </c>
      <c r="G54" s="16">
        <v>2007</v>
      </c>
      <c r="H54" s="14">
        <v>12.79</v>
      </c>
      <c r="I54" s="15">
        <f t="shared" si="2"/>
        <v>4.37842064112588</v>
      </c>
      <c r="J54" s="15">
        <f t="shared" si="3"/>
        <v>-0.926291809297525</v>
      </c>
      <c r="K54" s="15"/>
      <c r="N54">
        <v>54.70957113198231</v>
      </c>
      <c r="O54">
        <f t="shared" si="4"/>
        <v>-0.8996989139830385</v>
      </c>
      <c r="S54" s="1">
        <v>24</v>
      </c>
      <c r="T54" s="1">
        <v>-0.2040665692834247</v>
      </c>
      <c r="U54" s="1">
        <v>1.7506783616288437</v>
      </c>
      <c r="W54" s="1">
        <v>47</v>
      </c>
      <c r="X54" s="1">
        <v>0.22590727267915933</v>
      </c>
    </row>
    <row r="55" spans="3:24" ht="12.75">
      <c r="C55" s="6"/>
      <c r="H55" s="14" t="s">
        <v>39</v>
      </c>
      <c r="I55" s="15">
        <f>AVERAGE(I4:I54)</f>
        <v>7.608346692954485</v>
      </c>
      <c r="N55">
        <f>AVERAGE(N4:N54)</f>
        <v>86.93969382053017</v>
      </c>
      <c r="S55" s="1">
        <v>25</v>
      </c>
      <c r="T55" s="1">
        <v>-0.8495427527609958</v>
      </c>
      <c r="U55" s="1">
        <v>0.6665415015529106</v>
      </c>
      <c r="W55" s="1">
        <v>49</v>
      </c>
      <c r="X55" s="1">
        <v>0.2851782071403246</v>
      </c>
    </row>
    <row r="56" spans="3:24" ht="12.75">
      <c r="C56" s="6"/>
      <c r="H56" s="14" t="s">
        <v>40</v>
      </c>
      <c r="I56" s="15">
        <f>STDEV(I4:I54)</f>
        <v>3.4869422566503046</v>
      </c>
      <c r="N56">
        <f>STDEV(N4:N54)</f>
        <v>35.82323173634005</v>
      </c>
      <c r="S56" s="1">
        <v>26</v>
      </c>
      <c r="T56" s="1">
        <v>-0.3037602831100011</v>
      </c>
      <c r="U56" s="1">
        <v>1.5100297162548038</v>
      </c>
      <c r="W56" s="1">
        <v>51</v>
      </c>
      <c r="X56" s="1">
        <v>0.42526295443980844</v>
      </c>
    </row>
    <row r="57" spans="3:24" ht="12.75">
      <c r="C57" s="6"/>
      <c r="S57" s="1">
        <v>27</v>
      </c>
      <c r="T57" s="1">
        <v>-0.34379463322702797</v>
      </c>
      <c r="U57" s="1">
        <v>-0.5559885510284389</v>
      </c>
      <c r="W57" s="1">
        <v>53</v>
      </c>
      <c r="X57" s="1">
        <v>0.7959243683370845</v>
      </c>
    </row>
    <row r="58" spans="3:24" ht="12.75">
      <c r="C58" s="6"/>
      <c r="S58" s="1">
        <v>28</v>
      </c>
      <c r="T58" s="1">
        <v>0.3618194429677625</v>
      </c>
      <c r="U58" s="1">
        <v>0.06344351147204597</v>
      </c>
      <c r="W58" s="1">
        <v>55</v>
      </c>
      <c r="X58" s="1">
        <v>0.8088606137631971</v>
      </c>
    </row>
    <row r="59" spans="2:24" ht="12.75">
      <c r="B59" t="s">
        <v>37</v>
      </c>
      <c r="C59" s="6"/>
      <c r="S59" s="1">
        <v>29</v>
      </c>
      <c r="T59" s="1">
        <v>1.0004704442025625</v>
      </c>
      <c r="U59" s="1">
        <v>-0.7152922370622379</v>
      </c>
      <c r="W59" s="1">
        <v>57</v>
      </c>
      <c r="X59" s="1">
        <v>1.0849515936254377</v>
      </c>
    </row>
    <row r="60" spans="3:24" ht="12.75">
      <c r="C60" s="6"/>
      <c r="S60" s="1">
        <v>30</v>
      </c>
      <c r="T60" s="1">
        <v>-1.841503209566377</v>
      </c>
      <c r="U60" s="1">
        <v>2.926454803191815</v>
      </c>
      <c r="W60" s="1">
        <v>59</v>
      </c>
      <c r="X60" s="1">
        <v>1.2062694331448027</v>
      </c>
    </row>
    <row r="61" spans="3:24" ht="12.75">
      <c r="C61" s="6"/>
      <c r="S61" s="1">
        <v>31</v>
      </c>
      <c r="T61" s="1">
        <v>-1.5402876848315985</v>
      </c>
      <c r="U61" s="1">
        <v>-0.5946940224245048</v>
      </c>
      <c r="W61" s="1">
        <v>61</v>
      </c>
      <c r="X61" s="1">
        <v>1.2377559317857492</v>
      </c>
    </row>
    <row r="62" spans="3:24" ht="12.75">
      <c r="C62" s="6"/>
      <c r="S62" s="1">
        <v>32</v>
      </c>
      <c r="T62" s="1">
        <v>-2.962401363849715</v>
      </c>
      <c r="U62" s="1">
        <v>0.006290383908861941</v>
      </c>
      <c r="W62" s="1">
        <v>63</v>
      </c>
      <c r="X62" s="1">
        <v>1.3336761850059986</v>
      </c>
    </row>
    <row r="63" spans="3:24" ht="12.75">
      <c r="C63" s="6"/>
      <c r="S63" s="1">
        <v>33</v>
      </c>
      <c r="T63" s="1">
        <v>-2.711580163455992</v>
      </c>
      <c r="U63" s="1">
        <v>-0.6946132552812521</v>
      </c>
      <c r="W63" s="1">
        <v>65</v>
      </c>
      <c r="X63" s="1">
        <v>1.4769451737459196</v>
      </c>
    </row>
    <row r="64" spans="3:24" ht="12.75">
      <c r="C64" s="6"/>
      <c r="S64" s="1">
        <v>34</v>
      </c>
      <c r="T64" s="1">
        <v>-3.877102487507777</v>
      </c>
      <c r="U64" s="1">
        <v>-1.4536537668408664</v>
      </c>
      <c r="W64" s="1">
        <v>67</v>
      </c>
      <c r="X64" s="1">
        <v>1.4923534566651808</v>
      </c>
    </row>
    <row r="65" spans="3:24" ht="12.75">
      <c r="C65" s="6"/>
      <c r="S65" s="1">
        <v>35</v>
      </c>
      <c r="T65" s="1">
        <v>-3.13217713696527</v>
      </c>
      <c r="U65" s="1">
        <v>-0.5603024169582906</v>
      </c>
      <c r="W65" s="1">
        <v>69</v>
      </c>
      <c r="X65" s="1">
        <v>1.5157182415822077</v>
      </c>
    </row>
    <row r="66" spans="3:24" ht="12.75">
      <c r="C66" s="6"/>
      <c r="S66" s="1">
        <v>36</v>
      </c>
      <c r="T66" s="1">
        <v>-1.9616129603896901</v>
      </c>
      <c r="U66" s="1">
        <v>-1.9704306650860266</v>
      </c>
      <c r="W66" s="1">
        <v>71</v>
      </c>
      <c r="X66" s="1">
        <v>1.546611792345419</v>
      </c>
    </row>
    <row r="67" spans="3:24" ht="12.75">
      <c r="C67" s="6"/>
      <c r="S67" s="1">
        <v>37</v>
      </c>
      <c r="T67" s="1">
        <v>-0.6590387248387908</v>
      </c>
      <c r="U67" s="1">
        <v>-0.31767174019378497</v>
      </c>
      <c r="W67" s="1">
        <v>73</v>
      </c>
      <c r="X67" s="1">
        <v>1.5545708505497968</v>
      </c>
    </row>
    <row r="68" spans="3:24" ht="12.75">
      <c r="C68" s="6"/>
      <c r="S68" s="1">
        <v>38</v>
      </c>
      <c r="T68" s="1">
        <v>-1.6101924011509714</v>
      </c>
      <c r="U68" s="1">
        <v>-1.8503317399803783</v>
      </c>
      <c r="W68" s="1">
        <v>75</v>
      </c>
      <c r="X68" s="1">
        <v>1.591387201582662</v>
      </c>
    </row>
    <row r="69" spans="3:24" ht="12.75">
      <c r="C69" s="6"/>
      <c r="S69" s="1">
        <v>39</v>
      </c>
      <c r="T69" s="1">
        <v>-1.0041675796862652</v>
      </c>
      <c r="U69" s="1">
        <v>-1.6138616276405446</v>
      </c>
      <c r="W69" s="1">
        <v>77</v>
      </c>
      <c r="X69" s="1">
        <v>1.6370724058849238</v>
      </c>
    </row>
    <row r="70" spans="3:24" ht="12.75">
      <c r="C70" s="6"/>
      <c r="S70" s="1">
        <v>40</v>
      </c>
      <c r="T70" s="1">
        <v>0.3056577362173347</v>
      </c>
      <c r="U70" s="1">
        <v>-0.07975046353817539</v>
      </c>
      <c r="W70" s="1">
        <v>79</v>
      </c>
      <c r="X70" s="1">
        <v>2.01012695533342</v>
      </c>
    </row>
    <row r="71" spans="3:24" ht="12.75">
      <c r="C71" s="6"/>
      <c r="S71" s="1">
        <v>41</v>
      </c>
      <c r="T71" s="1">
        <v>-1.438535453586879</v>
      </c>
      <c r="U71" s="1">
        <v>0.051104561637714596</v>
      </c>
      <c r="W71" s="1">
        <v>81</v>
      </c>
      <c r="X71" s="1">
        <v>2.0999178908096527</v>
      </c>
    </row>
    <row r="72" spans="3:24" ht="12.75">
      <c r="C72" s="6"/>
      <c r="S72" s="1">
        <v>42</v>
      </c>
      <c r="T72" s="1">
        <v>-0.23124123817346917</v>
      </c>
      <c r="U72" s="1">
        <v>-0.5388518373564704</v>
      </c>
      <c r="W72" s="1">
        <v>83</v>
      </c>
      <c r="X72" s="1">
        <v>2.2561848719201154</v>
      </c>
    </row>
    <row r="73" spans="19:24" ht="12.75">
      <c r="S73" s="1">
        <v>43</v>
      </c>
      <c r="T73" s="1">
        <v>1.4492997172438682</v>
      </c>
      <c r="U73" s="1">
        <v>-2.094401278197493</v>
      </c>
      <c r="W73" s="1">
        <v>85</v>
      </c>
      <c r="X73" s="1">
        <v>2.5355551924811675</v>
      </c>
    </row>
    <row r="74" spans="19:24" ht="12.75">
      <c r="S74" s="1">
        <v>44</v>
      </c>
      <c r="T74" s="1">
        <v>-0.8126605260113293</v>
      </c>
      <c r="U74" s="1">
        <v>-0.5592784358334366</v>
      </c>
      <c r="W74" s="1">
        <v>87</v>
      </c>
      <c r="X74" s="1">
        <v>2.602125169640104</v>
      </c>
    </row>
    <row r="75" spans="19:24" ht="12.75">
      <c r="S75" s="1">
        <v>45</v>
      </c>
      <c r="T75" s="1">
        <v>-0.618092028484425</v>
      </c>
      <c r="U75" s="1">
        <v>-1.8987003303036087</v>
      </c>
      <c r="W75" s="1">
        <v>89</v>
      </c>
      <c r="X75" s="1">
        <v>2.6961790271212895</v>
      </c>
    </row>
    <row r="76" spans="19:24" ht="12.75">
      <c r="S76" s="1">
        <v>46</v>
      </c>
      <c r="T76" s="1">
        <v>1.07037410771628</v>
      </c>
      <c r="U76" s="1">
        <v>-1.7505061000068038</v>
      </c>
      <c r="W76" s="1">
        <v>91</v>
      </c>
      <c r="X76" s="1">
        <v>2.980091423934596</v>
      </c>
    </row>
    <row r="77" spans="19:24" ht="12.75">
      <c r="S77" s="1">
        <v>47</v>
      </c>
      <c r="T77" s="1">
        <v>0.151866121308754</v>
      </c>
      <c r="U77" s="1">
        <v>-1.0393487871450748</v>
      </c>
      <c r="W77" s="1">
        <v>93</v>
      </c>
      <c r="X77" s="1">
        <v>3.065748864287193</v>
      </c>
    </row>
    <row r="78" spans="19:24" ht="12.75">
      <c r="S78" s="1">
        <v>48</v>
      </c>
      <c r="T78" s="1">
        <v>0.43973384822457734</v>
      </c>
      <c r="U78" s="1">
        <v>-1.0487228954315533</v>
      </c>
      <c r="W78" s="1">
        <v>95</v>
      </c>
      <c r="X78" s="1">
        <v>3.1124154003736955</v>
      </c>
    </row>
    <row r="79" spans="19:24" ht="12.75">
      <c r="S79" s="1">
        <v>49</v>
      </c>
      <c r="T79" s="1">
        <v>-0.09211392473263531</v>
      </c>
      <c r="U79" s="1">
        <v>-1.112002226296665</v>
      </c>
      <c r="W79" s="1">
        <v>97</v>
      </c>
      <c r="X79" s="1">
        <v>3.2553308646929953</v>
      </c>
    </row>
    <row r="80" spans="19:24" ht="13.5" thickBot="1">
      <c r="S80" s="2">
        <v>50</v>
      </c>
      <c r="T80" s="2">
        <v>-1.1067603351824782</v>
      </c>
      <c r="U80" s="2">
        <v>-1.0834720867325571</v>
      </c>
      <c r="W80" s="2">
        <v>99</v>
      </c>
      <c r="X80" s="2">
        <v>4.322893562416542</v>
      </c>
    </row>
  </sheetData>
  <mergeCells count="1">
    <mergeCell ref="C1:D1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and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Cholodenko</dc:creator>
  <cp:keywords/>
  <dc:description/>
  <cp:lastModifiedBy>SWRCB</cp:lastModifiedBy>
  <cp:lastPrinted>2010-01-27T21:31:19Z</cp:lastPrinted>
  <dcterms:created xsi:type="dcterms:W3CDTF">2009-08-27T19:39:33Z</dcterms:created>
  <dcterms:modified xsi:type="dcterms:W3CDTF">2010-02-23T22:36:21Z</dcterms:modified>
  <cp:category/>
  <cp:version/>
  <cp:contentType/>
  <cp:contentStatus/>
</cp:coreProperties>
</file>