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3105" windowHeight="10155" tabRatio="715" activeTab="0"/>
  </bookViews>
  <sheets>
    <sheet name="FALL RUN" sheetId="1" r:id="rId1"/>
    <sheet name="LATE_FALL RUN" sheetId="2" r:id="rId2"/>
    <sheet name="WINTER RUN" sheetId="3" r:id="rId3"/>
    <sheet name="SPRING RUN" sheetId="4" r:id="rId4"/>
    <sheet name="UPDATE LOG" sheetId="5" r:id="rId5"/>
    <sheet name="REFERENCES" sheetId="6" r:id="rId6"/>
  </sheets>
  <definedNames>
    <definedName name="__123Graph_A" hidden="1">'FALL RUN'!$DF$11:$DF$53</definedName>
    <definedName name="__123Graph_X" hidden="1">'FALL RUN'!$A$11:$A$53</definedName>
    <definedName name="_Fill" hidden="1">'FALL RUN'!$A$11:$A$48</definedName>
    <definedName name="FALL_P1">'FALL RUN'!$A$1:$V$71</definedName>
    <definedName name="FALL_P2">'FALL RUN'!$V$1:$AN$68</definedName>
    <definedName name="FALL_P3">'FALL RUN'!$AN$1:$BL$67</definedName>
    <definedName name="FALL_P4">'FALL RUN'!$BL$1:$CB$71</definedName>
    <definedName name="FALL_P5">'FALL RUN'!$CB$1:$CO$64</definedName>
    <definedName name="LATEFALL">'LATE_FALL RUN'!$A$1:$T$51</definedName>
    <definedName name="_xlnm.Print_Area" localSheetId="5">'REFERENCES'!$A$1:$Q$50</definedName>
    <definedName name="Print_Area_MI" localSheetId="0">'FALL RUN'!$Z$3:$CS$56</definedName>
    <definedName name="REFER">'REFERENCES'!$A$1:$Q$50</definedName>
    <definedName name="SPRING">'SPRING RUN'!$A$1:$V$58</definedName>
    <definedName name="update">'UPDATE LOG'!$A$4</definedName>
    <definedName name="WINTER">'WINTER RUN'!$A$1:$L$56</definedName>
  </definedNames>
  <calcPr fullCalcOnLoad="1"/>
</workbook>
</file>

<file path=xl/sharedStrings.xml><?xml version="1.0" encoding="utf-8"?>
<sst xmlns="http://schemas.openxmlformats.org/spreadsheetml/2006/main" count="1011" uniqueCount="331">
  <si>
    <t>California Dept. of Fish and Game</t>
  </si>
  <si>
    <t>GrandTab</t>
  </si>
  <si>
    <t>Native Anadromous Fish &amp; Watershed Branch</t>
  </si>
  <si>
    <t>Updated:</t>
  </si>
  <si>
    <t>FALL-RUN CHINOOK SALMON SPAWNER POPULATIONS</t>
  </si>
  <si>
    <t xml:space="preserve"> FALL-RUN CHINOOK SALMON SPAWNER POPULATIONS</t>
  </si>
  <si>
    <t xml:space="preserve">     FALL-RUN CHINOOK SALMON SPAWNER POPULATIONS</t>
  </si>
  <si>
    <t>SACRAMENTO RIVER SYSTEM : Keswick Dam to Red Bluff Diversion Dam (RBDD)</t>
  </si>
  <si>
    <t>SACRAMENTO RIVER SYSTEM : Red Bluff Diversion Dam to Princeton ferry</t>
  </si>
  <si>
    <t>SACRAMENTO RIVER SYSTEM : Princeton Ferry to Sacramento</t>
  </si>
  <si>
    <t>SAN JOAQUIN RIVER SYSTEM : Tributaries</t>
  </si>
  <si>
    <t>SACRAMENTO RIVER SYSTEM : SUMMARY</t>
  </si>
  <si>
    <t>CENTRAL VALLEY RIVER SYSTEMS : SUMMARY</t>
  </si>
  <si>
    <t xml:space="preserve">             Sacramento River</t>
  </si>
  <si>
    <t>Cotton-</t>
  </si>
  <si>
    <t>Still-</t>
  </si>
  <si>
    <t xml:space="preserve">        Sacramento River</t>
  </si>
  <si>
    <t xml:space="preserve"> </t>
  </si>
  <si>
    <t>Big</t>
  </si>
  <si>
    <t xml:space="preserve">   Sacramento and San Joaquin</t>
  </si>
  <si>
    <t>Mainstem</t>
  </si>
  <si>
    <t xml:space="preserve">        Battle Creek</t>
  </si>
  <si>
    <t>Clear</t>
  </si>
  <si>
    <t>Spring</t>
  </si>
  <si>
    <t>China</t>
  </si>
  <si>
    <t>Olney</t>
  </si>
  <si>
    <t>wood</t>
  </si>
  <si>
    <t xml:space="preserve">  Paynes</t>
  </si>
  <si>
    <t>Cow</t>
  </si>
  <si>
    <t>Bear</t>
  </si>
  <si>
    <t>Ash</t>
  </si>
  <si>
    <t>water</t>
  </si>
  <si>
    <t>Inks</t>
  </si>
  <si>
    <t>Other</t>
  </si>
  <si>
    <t>TCFF</t>
  </si>
  <si>
    <t>Salt</t>
  </si>
  <si>
    <t>Antelope</t>
  </si>
  <si>
    <t>Craig</t>
  </si>
  <si>
    <t>Dye</t>
  </si>
  <si>
    <t>Mill</t>
  </si>
  <si>
    <t>Toomes</t>
  </si>
  <si>
    <t>Thomes</t>
  </si>
  <si>
    <t>Deer</t>
  </si>
  <si>
    <t>Coyote</t>
  </si>
  <si>
    <t>Stoney</t>
  </si>
  <si>
    <t>Singer</t>
  </si>
  <si>
    <t>Chico</t>
  </si>
  <si>
    <t>Butte</t>
  </si>
  <si>
    <t>Feather River</t>
  </si>
  <si>
    <t>Yuba</t>
  </si>
  <si>
    <t>Dry</t>
  </si>
  <si>
    <t xml:space="preserve">        American River</t>
  </si>
  <si>
    <t>Natomas</t>
  </si>
  <si>
    <t>Cosumnes</t>
  </si>
  <si>
    <t xml:space="preserve">        Mokelumne River</t>
  </si>
  <si>
    <t>Stanislaus</t>
  </si>
  <si>
    <t>Tuolumne</t>
  </si>
  <si>
    <t xml:space="preserve">             Merced River</t>
  </si>
  <si>
    <t xml:space="preserve">    Keswick Dam to Red Bluff Diversion Dam</t>
  </si>
  <si>
    <t xml:space="preserve">   Red Bluff Diversion Dam to Princeton Ferry</t>
  </si>
  <si>
    <t xml:space="preserve">      Princeton Ferry to Sacramento</t>
  </si>
  <si>
    <t xml:space="preserve">                 Sacramento River System</t>
  </si>
  <si>
    <t xml:space="preserve">        San Joaquin River System</t>
  </si>
  <si>
    <t xml:space="preserve">                 River Systems</t>
  </si>
  <si>
    <t>In-</t>
  </si>
  <si>
    <t>Transfer</t>
  </si>
  <si>
    <t xml:space="preserve">                In-river</t>
  </si>
  <si>
    <t>Creek</t>
  </si>
  <si>
    <t>Gulch</t>
  </si>
  <si>
    <t>Gl.</t>
  </si>
  <si>
    <t>Cr.</t>
  </si>
  <si>
    <t>3/</t>
  </si>
  <si>
    <t>2/</t>
  </si>
  <si>
    <t>Feather R.</t>
  </si>
  <si>
    <t>River</t>
  </si>
  <si>
    <t>Nimbus</t>
  </si>
  <si>
    <t>Drain.</t>
  </si>
  <si>
    <t>In-river</t>
  </si>
  <si>
    <t>YEAR</t>
  </si>
  <si>
    <t>river</t>
  </si>
  <si>
    <t>to CNFH  1/</t>
  </si>
  <si>
    <t>TOTAL</t>
  </si>
  <si>
    <t>CNFH</t>
  </si>
  <si>
    <t>Dnst. CNFH</t>
  </si>
  <si>
    <t>Upst. CNFH 2/</t>
  </si>
  <si>
    <t>to TCFF 1/</t>
  </si>
  <si>
    <t>Hatchery</t>
  </si>
  <si>
    <t>MRFI 1/</t>
  </si>
  <si>
    <t>MRFF 2/</t>
  </si>
  <si>
    <t>CNFF 1/</t>
  </si>
  <si>
    <t>Tributaries</t>
  </si>
  <si>
    <t>TCFF 2/</t>
  </si>
  <si>
    <t>Hatcheries 3/</t>
  </si>
  <si>
    <t>Hatcheries 1/</t>
  </si>
  <si>
    <t>Hatcheries 2/</t>
  </si>
  <si>
    <t>Hatcheries</t>
  </si>
  <si>
    <t>1952</t>
  </si>
  <si>
    <t>a/</t>
  </si>
  <si>
    <t xml:space="preserve">     b/</t>
  </si>
  <si>
    <t>c/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</si>
  <si>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</si>
  <si>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</si>
  <si>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</si>
  <si>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</si>
  <si>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</si>
  <si>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</si>
  <si>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</si>
  <si>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</si>
  <si>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</si>
  <si>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</si>
  <si>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</si>
  <si>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</si>
  <si>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</si>
  <si>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</si>
  <si>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</si>
  <si>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</si>
  <si>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*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</si>
  <si>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</si>
  <si>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</si>
  <si>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</si>
  <si>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</si>
  <si>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</si>
  <si>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</si>
  <si>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</si>
  <si>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</si>
  <si>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</si>
  <si>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</si>
  <si>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</si>
  <si>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</si>
  <si>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</si>
  <si>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</si>
  <si>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</si>
  <si>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</si>
  <si>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</si>
  <si>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 xml:space="preserve">1985 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</si>
  <si>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</si>
  <si>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</si>
  <si>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</si>
  <si>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</si>
  <si>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</si>
  <si>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</si>
  <si>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</si>
  <si>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</si>
  <si>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</si>
  <si>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</si>
  <si>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</si>
  <si>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</si>
  <si>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1/  Salmon from the mainstem population that were trapped at Keswick Dam and transported to Coleman National Fish Hatchery (CNFH).</t>
  </si>
  <si>
    <t>1/  Salmon from the mainstem population that were trapped at Red Bluff Diversion  Dam and transported to Tehama-Colusa Fish Facility (TCFF).</t>
  </si>
  <si>
    <t>1/  Mokelumne River Fish Installation.</t>
  </si>
  <si>
    <t>1/  Coleman National Fish Hatchery.</t>
  </si>
  <si>
    <t>1/  Coleman National Fish Hatchery, Tehama-Clousa Fish Facility, and Feather River and Nimbus Hatcheries.</t>
  </si>
  <si>
    <t>* fish trapped at both Keswick and Anderson-Cottonwood Irriration District dams.</t>
  </si>
  <si>
    <t>2/  Miscellaneous small tributaries; the data source did not provide a breakdown corresponding to this compilation.  NOTE: The number of fish listed may include those for tributaries from</t>
  </si>
  <si>
    <t>2/  Merced River Fish Facility.</t>
  </si>
  <si>
    <t>2/  Tehama-Colusa Fish Facility.</t>
  </si>
  <si>
    <t>2/  Mokelumne River Fish Installation and Merced River Fish Facility.</t>
  </si>
  <si>
    <t>2/  Salmon that entered CNFH and were released back into Battle Creek upstream of the hatchery.</t>
  </si>
  <si>
    <t xml:space="preserve">      Keswick Dam to RBDD.</t>
  </si>
  <si>
    <t>3/  Feather River and NImbus Hatcheries.</t>
  </si>
  <si>
    <t>3/  The data source did not provide a breakdown corresponding to this compilation.</t>
  </si>
  <si>
    <t>a/ Fish were transferred to upstream of Oroville dam.</t>
  </si>
  <si>
    <t>a/  Salmon from the mainstem population that were trapped at Keswick Dam and transported to CNFF.  For these years, the mainstem population was reported only for</t>
  </si>
  <si>
    <t xml:space="preserve">      the entire reach from Keswick to Princeton.</t>
  </si>
  <si>
    <t>b/  The spawner population was reported only for the entire mainstem from Keswick Dam to Princeton Ferry.</t>
  </si>
  <si>
    <t>c/  The number may include fish for tributaries from Keswick Dam to RBDD.</t>
  </si>
  <si>
    <t>California Dept. of Fish &amp; Game</t>
  </si>
  <si>
    <t>LATE-FALL-RUN CHINOOK SALMON POPULATIONS: Sacramento-San Joaquin River System</t>
  </si>
  <si>
    <t>Battle Creek</t>
  </si>
  <si>
    <t xml:space="preserve">             Feather River</t>
  </si>
  <si>
    <t xml:space="preserve">        Downstream of RBDD</t>
  </si>
  <si>
    <t>RUN</t>
  </si>
  <si>
    <t xml:space="preserve">CNFH </t>
  </si>
  <si>
    <t>--</t>
  </si>
  <si>
    <t>**</t>
  </si>
  <si>
    <t>1/ Red Bluff Diversion Dam.</t>
  </si>
  <si>
    <t>*  Fish transferred from RBDD.</t>
  </si>
  <si>
    <t>** Total fish transferred from both Keswick Dam and RBDD.</t>
  </si>
  <si>
    <t>Dnstr. of</t>
  </si>
  <si>
    <t>Calaveras</t>
  </si>
  <si>
    <t>RBDD</t>
  </si>
  <si>
    <t>R.</t>
  </si>
  <si>
    <t>* from both Keswick Dam and RBDD.</t>
  </si>
  <si>
    <t>a/ Includes late-fall run fish.</t>
  </si>
  <si>
    <t>SPRING-RUN CHINOOK SALMON POPULATIONS: Sacramento-San Joaquin River System</t>
  </si>
  <si>
    <t xml:space="preserve">Antelope </t>
  </si>
  <si>
    <t>Upstr. of</t>
  </si>
  <si>
    <t>RBDD 1/</t>
  </si>
  <si>
    <t xml:space="preserve">  In-river</t>
  </si>
  <si>
    <t>b/</t>
  </si>
  <si>
    <t>a/ Estimated numbers are included with fall-run fish.</t>
  </si>
  <si>
    <t>b/ Fish were transferred to upstream of Oroville Dam.</t>
  </si>
  <si>
    <t>c/  Only fish taken into Tehama-Colusa Fish Facility.</t>
  </si>
  <si>
    <t>CENTRAL VALLEY CHINOOK SALMON SPAWNER ESTIMATES : DATA SOURCES</t>
  </si>
  <si>
    <t>1952 - 1959 :</t>
  </si>
  <si>
    <t>Fry, D.H., Jr.  1961.  King salmon spawning stocks of the California Central Valley, 1940-1959.  Calif. Fish and Game 47(1):55-71.</t>
  </si>
  <si>
    <t>:</t>
  </si>
  <si>
    <t>Fry, D.H., Jr., and A. Petrovich, Jr.  1970.  King salmon (Oncorhynchus tshawytscha) spawning stocks of the California Central Valley, 1953-1969.  Anad. Fish. Admin, Rept. 70-11.</t>
  </si>
  <si>
    <t>1960 :</t>
  </si>
  <si>
    <t>Mahoney, J.  1962.  1960 king salmon spawning population estimates for the Sacramento-San Joaquin River system.  Mar. Res. Br. Admin. Rept. 62-1.</t>
  </si>
  <si>
    <t>1961 :</t>
  </si>
  <si>
    <t>Elwell, R.F.  1962.  King salmon spawning stocks in California's Central Valley, 1961.  Mar. Res. Br. Admin. Rept. 62-5.</t>
  </si>
  <si>
    <t>1962 :</t>
  </si>
  <si>
    <t>Menchen, R.S. (ed.).  1963.  King salmon spawning stocks in California's Central Valley, 1962.  Mar. Res. Br. Admin. Rept. 63-3.</t>
  </si>
  <si>
    <t>1963 :</t>
  </si>
  <si>
    <t>Menchen, R.S. (ed.).  1964.  King salmon spawning stocks in California's Central Valley, 1963.  Mar. Res. Br. Admin. Rept. 64-3.</t>
  </si>
  <si>
    <t>1964 :</t>
  </si>
  <si>
    <t>Menchen, R.S. (ed.).  1965.  King (Chinook) salmon spawning stocks in California's Central Valley, 1964.  Mar. Res. Br. Admin. Rept. 65-2.</t>
  </si>
  <si>
    <t>1965 :</t>
  </si>
  <si>
    <t>Menchen, R.S. (ed.).  1966.  King (Chinook) salmon spawning stocks in California's Central Valley, 1965.  Mar. Res. Br. Admin. Rept. 66-6.</t>
  </si>
  <si>
    <t>1966 :</t>
  </si>
  <si>
    <t>Menchen, R.S. (ed.).  1967.  King (Chinook) salmon spawning stocks in California's Central Valley, 1966.  Mar. Res. Br. Admin. Rept. 67-13.</t>
  </si>
  <si>
    <t>1967 :</t>
  </si>
  <si>
    <t>Menchen, R.S. (ed.).  1968.  King (Chinook) salmon spawning stocks in California's Central Valley, 1967.  Mar. Res. Br. Admin. Rept. 68-6.</t>
  </si>
  <si>
    <t>1968 :</t>
  </si>
  <si>
    <t>Menchen, R.S. (ed.).  1969.  King (Chinook) salmon spawning stocks in California's Central Valley, 1968.  Anad. Fish. Br. Admin. Rept. 69-4.</t>
  </si>
  <si>
    <t>1969 :</t>
  </si>
  <si>
    <t>Menchen, R.S. (ed.).  1970.  King (Chinook) salmon spawning stocks in California's Central Valley, 1969.  Anad. Fish. Br. Admin. Rept. 70-14.</t>
  </si>
  <si>
    <t>1970 :</t>
  </si>
  <si>
    <t>Menchen, R.S. (ed.).  1972.  King (Chinook) salmon spawning stocks in California's Central Valley, 1970.  Anad. Fish. Br. Admin. Rept. 72-2.</t>
  </si>
  <si>
    <t>1971 :</t>
  </si>
  <si>
    <t>Taylor, S.N. (ed.).  1973.  King (Chinook) salmon spawning stocks in California's Central Valley, 1971.  Anad. Fish. Br. Admin. Rept. 73-2.</t>
  </si>
  <si>
    <t>1972 :</t>
  </si>
  <si>
    <t>Taylor, S.N. (ed.).  1974.  King (Chinook) salmon spawning stocks in California's Central Valley, 1972.  Anad. Fish. Br. Admin. Rept. 74-6.</t>
  </si>
  <si>
    <t>1973 :</t>
  </si>
  <si>
    <t>Taylor, S.N. (ed.).  1974.  King (Chinook) salmon spawning stocks in California's Central Valley, 1973.  Anad. Fish. Br. Admin. Rept. 74-12.</t>
  </si>
  <si>
    <t>1974 :</t>
  </si>
  <si>
    <t>Taylor, S.N. (ed.).  1976.  King (Chinook) salmon spawning stocks in California's Central Valley, 1974.  Anad. Fish. Br. Admin. Rept. 76-3.</t>
  </si>
  <si>
    <t>1975 :</t>
  </si>
  <si>
    <t>Hoopaugh, D.A.  (ed.).  1977.  King (Chinook) salmon spawning stocks in California's Central Valley, 1975.  Anad. Fish. Br. Admin. Rept. 77-12.</t>
  </si>
  <si>
    <t>1976 :</t>
  </si>
  <si>
    <t>Hoopaugh, D.A.  (ed.).  1978.  King (Chinook) salmon spawning stocks in California's Central Valley, 1976.  Anad. Fish. Br. Admin. Rept. 78-19.</t>
  </si>
  <si>
    <t>1977 :</t>
  </si>
  <si>
    <t>Hoopaugh, D.A., and A.C. Knutson, Jr.  (eds.).  1979.  Chinook (King) salmon spawning stocks in California's Central Valley, 1977.  Anad. Fish. Br. Admin. Rept. 79-11.</t>
  </si>
  <si>
    <t>1978 :</t>
  </si>
  <si>
    <t>Knutson, A.C., Jr.  (ed.).  1980.  Chinook (King) salmon spawning stocks in California's Central Valley, 1978.  Anad. Fish. Br. Admin. Rept. 80-6.</t>
  </si>
  <si>
    <t>1979 :</t>
  </si>
  <si>
    <t>Reavis, R.L., Jr.  (ed.).  1981.  Chinook (King) salmon spawning stocks in California's Central Valley, 1979.  Anad. Fish. Br. Admin. Rept. 81-4.</t>
  </si>
  <si>
    <t>1980 :</t>
  </si>
  <si>
    <t>Reavis, R.L., Jr.  (ed.).  1981.  Chinook (King) salmon spawning stocks in California's Central Valley, 1980.  Anad. Fish. Br. Admin. Rept. 81-7.</t>
  </si>
  <si>
    <t>1981 :</t>
  </si>
  <si>
    <t>Reavis, R. (ed.).  1983.  Annual report.  Chinook salmon spawning stocks in California's Central Valley, 1981.  Anad. Fish. Br. Admin. Rept. 83-2.</t>
  </si>
  <si>
    <t>1982 :</t>
  </si>
  <si>
    <t>Reavis, R., Jr. (ed.).  1984.  Annual report.  Chinook salmon spawning stocks in California's Central Valley, 1982.  Anad. Fish. Br. Admin. Rept. 84-10.</t>
  </si>
  <si>
    <t>1983 :</t>
  </si>
  <si>
    <t>Reavis, R. (ed.).  1986.  Annual report.  Chinook salmon spawning stocks in California's Central Valley, 1983  Anad. Fish. Br. Admin. Rept. 86-1.</t>
  </si>
  <si>
    <t>1984 :</t>
  </si>
  <si>
    <t>Kano, R.M.; R.L. Reavis and F. Fisher  (eds.).  1996.  Annual report.  Chinook  salmon spawning stocks in California's Central Valley, 1984.  Inland  Fish. Div.  Admin. Rept. 96-3.</t>
  </si>
  <si>
    <t>1985 :</t>
  </si>
  <si>
    <t>Kano, R.M. and R.L. Reavis  (eds.).  1996.  Annual report.  Chinook salmon spawning stocks in California's Central Valley, 1985.  Inland Fish. Div. Admin. Rept. 96-4.</t>
  </si>
  <si>
    <t>1986 - 2000 :</t>
  </si>
  <si>
    <t>Killam, D.  Red Bluff Diversion Dam Updated Salmon Passage Estimates, 1986-2000.  File Report.  6 October 2001.   CDFG-Northern California and North Coast Region, Red Bluff Office.</t>
  </si>
  <si>
    <t>1986 :</t>
  </si>
  <si>
    <t>Kano, R.M. and R.L. Reavis (eds.).  1997.  Annual report.  Chinook salmon spawner stocks in California's Central Valley, 1986.  Inland Fish. Div. Admin. Rept. 97-2.</t>
  </si>
  <si>
    <t>1987 :</t>
  </si>
  <si>
    <t>Kano, R.M. and R.L. Reavis (eds.).  1997.  Annual report.  Chinook salmon spawner stocks in California's Central Valley, 1987.  Inland Fish. Div. Admin. Rept. 97-4.</t>
  </si>
  <si>
    <t>1988 :</t>
  </si>
  <si>
    <t>Kano, R.M. (ed.).  1997.  Annual report.  Chinook salmon spawner stocks in California's Central Valley, 1988.  Inland Fish. Div. Admin. Rept. 97-10.</t>
  </si>
  <si>
    <t>1989 :</t>
  </si>
  <si>
    <t>Kano, R.M. (ed.).  1998.  Annual report.  Chinook salmon spawner stocks in California's Central Valley, 1989.  Inland Fish. Div. Admin. Rept. 98-2.</t>
  </si>
  <si>
    <t>1990 :</t>
  </si>
  <si>
    <t>Kano, R.M. (ed.).  1998.  Annual report.  Chinook salmon spawner stocks in California's Central Valley, 1990.  Inland Fish. Div. Admin. Rept. 98-6.</t>
  </si>
  <si>
    <t>1991 :</t>
  </si>
  <si>
    <t>Kano, R.M. (ed.).  1998.  Annual report.  Chinook salmon spawner stocks in California's Central Valley, 1991.  Inland Fish. Div. Admin. Rept. 98-8.</t>
  </si>
  <si>
    <t>1992 :</t>
  </si>
  <si>
    <t>Kano, R.M. (ed.).  1998.  Annual report.  Chinook salmon spawner stocks in California's Central Valley, 1992.  Inland Fish. Div. Admin. Rept. 98-10.</t>
  </si>
  <si>
    <t>1993 :</t>
  </si>
  <si>
    <t>Kano, R.M. (ed.).  1999.  Annual report.  Chinook salmon spawner stocks in California's Central Valley, 1993.  Inland Fish. Div. Admin. Rept. 99-1.</t>
  </si>
  <si>
    <t>1994 :</t>
  </si>
  <si>
    <t>Kano, R.M. (ed.).  1999.  Annual report.  Chinook salmon spawner stocks in California's Central Valley, 1994.  Inland Fish. Div. Admin. Rept. 99-2.</t>
  </si>
  <si>
    <t>1995 :</t>
  </si>
  <si>
    <t>Kano, R.M. (ed.).  1999.  Annual report.  Chinook salmon spawner stocks in California's Central Valley, 1995.  Inland Fish. Div. Admin. Rept. 99-7.</t>
  </si>
  <si>
    <t>1996 :</t>
  </si>
  <si>
    <t>Kano, R.M. (ed.).  2000.  Annual report.  Chinook salmon spawner stocks in California's Central Valley, 1996.  Inland Fish. Div. Admin. Rept. 2000-1.</t>
  </si>
  <si>
    <t>1997 :</t>
  </si>
  <si>
    <t>PRELIMINARY Unpublished Data.  CDFG, Native Anadromous Fish &amp; Watershed Branch, Sacramento, CA.</t>
  </si>
  <si>
    <t>a/  The spawner population was reported only for the entire mainstem from Keswick Dam to Princeton Ferry.  Those numbers are only included in the Summary , page 5 of Fall Run.</t>
  </si>
  <si>
    <t>WINTER-RUN CHINOOK SALMON POPULATIONS:</t>
  </si>
  <si>
    <t xml:space="preserve"> Sacramento-San Joaquin River System</t>
  </si>
  <si>
    <t>Date:</t>
  </si>
  <si>
    <t>Comment:</t>
  </si>
  <si>
    <t>Data revised for 1997 Feather River Hatchery fall and spring runs.</t>
  </si>
  <si>
    <t>Preliminary data for 2002 added.</t>
  </si>
  <si>
    <t>[1998]</t>
  </si>
  <si>
    <t>[1999]</t>
  </si>
  <si>
    <t>[2000]</t>
  </si>
  <si>
    <t>[2001]</t>
  </si>
  <si>
    <t>[2002]</t>
  </si>
  <si>
    <t>DATA FOR [YEARS IN BRACKETS] ARE PRELIMINARY.</t>
  </si>
  <si>
    <t>NOTE: DATA FOR [YEARS IN BRACKETS] ARE PRELIMINARY.</t>
  </si>
  <si>
    <t>Calculation correction made for 2002 winter-run Sacramento River mainstem total.</t>
  </si>
  <si>
    <t xml:space="preserve">     transported to the hatchery spawning channel.</t>
  </si>
  <si>
    <t xml:space="preserve">a/  Consists of fish that were trapped in the San Joaquin River mainstem.  Only 389 of these were actually </t>
  </si>
  <si>
    <t>Data revised for 1977 Merced River Hatchery fall run.</t>
  </si>
  <si>
    <t>1998</t>
  </si>
  <si>
    <t>Data for 1998 finalized and updated.</t>
  </si>
  <si>
    <t>1998 :</t>
  </si>
  <si>
    <t>Kano, R.M. (ed.).  2003.  Annual report.  Chinook salmon spawner stocks in California's Central Valley, 1997.  Inland Fish. Div. Admin. Rept. 2003-1.</t>
  </si>
  <si>
    <t>Kano, R.M. (ed.).  2003.  Annual report.  Chinook salmon spawner stocks in California's Central Valley, 1998.  Inland Fish. Div. Admin. Rept. 2003-2.</t>
  </si>
  <si>
    <t>1981 Clear Creek fall-run data revised.</t>
  </si>
  <si>
    <t>2001 &amp; 2002  winter-run data revised.</t>
  </si>
  <si>
    <t>2002 Feaather River fall-run data revised</t>
  </si>
  <si>
    <t>1986-2000  winter-run data revised.</t>
  </si>
  <si>
    <t>[2003]</t>
  </si>
  <si>
    <t>b/ Included with upper mainstem estimate.</t>
  </si>
  <si>
    <t>Clear Creek</t>
  </si>
  <si>
    <t>Sacramento River Mainstem  1/</t>
  </si>
  <si>
    <t xml:space="preserve">         Upstream of RBDD  2/</t>
  </si>
  <si>
    <t>In-river 3/</t>
  </si>
  <si>
    <t xml:space="preserve">  CNFF  4/</t>
  </si>
  <si>
    <t>TCFF  5/</t>
  </si>
  <si>
    <t>1/ Mainstem in-river estimates for 1998-2002 based on carcass surveys, all others based on Red Bluff Diversion Dam counts.</t>
  </si>
  <si>
    <t>2/ Red Bluff Diversion Dam.</t>
  </si>
  <si>
    <t>3/ Includes numbers of fish for tributaries where estimates were not made.</t>
  </si>
  <si>
    <t>5/ Transferred to Tehama-Colusa Fish Facility from RBDD.</t>
  </si>
  <si>
    <t>4/ Transferred to Coleman National Fish Hatchery from Keswick Dam (unless otherwise noted).</t>
  </si>
  <si>
    <t>Dnstr. of RBDD</t>
  </si>
  <si>
    <t>Calaveras R.</t>
  </si>
  <si>
    <t>for</t>
  </si>
  <si>
    <t xml:space="preserve">                Sacramento River Mainstem  1/</t>
  </si>
  <si>
    <t xml:space="preserve">        Upstr. of RBDD  2/</t>
  </si>
  <si>
    <t>CNFF  4/</t>
  </si>
  <si>
    <t>LVNH  5/</t>
  </si>
  <si>
    <t>4/  Transferred to Coleman National Fish Hatchery from Keswick Dam.</t>
  </si>
  <si>
    <t>5/  Livingston Stone National Fish Hatchery</t>
  </si>
  <si>
    <t>1/ Mainstem in-river estimates for 2001-2003 are based on carcass surveys, all other based on Red Bluff Diversion Dam counts.</t>
  </si>
  <si>
    <t xml:space="preserve">        Sacramento River Mainstem </t>
  </si>
  <si>
    <t>TOTAL      for          RUN</t>
  </si>
  <si>
    <t>TOTAL  for        RUN</t>
  </si>
  <si>
    <t>Preliminary data for 2003 added.</t>
  </si>
  <si>
    <t>1999 - 2003 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</si>
</sst>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_)"/>
    <numFmt numFmtId="166" formatCode="0_)"/>
    <numFmt numFmtId="167" formatCode="0.0%"/>
    <numFmt numFmtId="168" formatCode="[$-409]dddd\,\ mmmm\ dd\,\ yyyy"/>
    <numFmt numFmtId="169" formatCode="[$-409]d\-mmm\-yyyy;@"/>
    <numFmt numFmtId="170" formatCode="0_);\(0\)"/>
  </numFmts>
  <fonts count="21">
    <font>
      <sz val="12"/>
      <name val="SWISS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0"/>
      <name val="DUTCH"/>
      <family val="0"/>
    </font>
    <font>
      <sz val="10"/>
      <color indexed="8"/>
      <name val="DUTCH"/>
      <family val="0"/>
    </font>
    <font>
      <b/>
      <sz val="18"/>
      <name val="SWISS"/>
      <family val="0"/>
    </font>
    <font>
      <b/>
      <sz val="12"/>
      <name val="SWISS"/>
      <family val="0"/>
    </font>
    <font>
      <b/>
      <sz val="10"/>
      <name val="DUTCH"/>
      <family val="0"/>
    </font>
    <font>
      <b/>
      <sz val="12"/>
      <color indexed="12"/>
      <name val="SWISS"/>
      <family val="0"/>
    </font>
    <font>
      <sz val="12"/>
      <color indexed="12"/>
      <name val="SWISS"/>
      <family val="0"/>
    </font>
    <font>
      <sz val="18"/>
      <name val="SWISS"/>
      <family val="0"/>
    </font>
    <font>
      <b/>
      <sz val="12"/>
      <color indexed="8"/>
      <name val="SWISS"/>
      <family val="2"/>
    </font>
    <font>
      <b/>
      <u val="single"/>
      <sz val="12"/>
      <name val="SWISS"/>
      <family val="0"/>
    </font>
    <font>
      <b/>
      <u val="single"/>
      <sz val="12"/>
      <color indexed="12"/>
      <name val="SWISS"/>
      <family val="0"/>
    </font>
    <font>
      <sz val="12"/>
      <color indexed="8"/>
      <name val="SWISS"/>
      <family val="0"/>
    </font>
    <font>
      <sz val="12"/>
      <name val="DUTCH"/>
      <family val="0"/>
    </font>
    <font>
      <sz val="12"/>
      <color indexed="12"/>
      <name val="Courier"/>
      <family val="0"/>
    </font>
    <font>
      <sz val="12"/>
      <color indexed="12"/>
      <name val="DUTCH"/>
      <family val="0"/>
    </font>
    <font>
      <sz val="12"/>
      <color indexed="8"/>
      <name val="DUTCH"/>
      <family val="0"/>
    </font>
    <font>
      <b/>
      <sz val="10"/>
      <color indexed="8"/>
      <name val="Courier"/>
      <family val="3"/>
    </font>
    <font>
      <sz val="8"/>
      <name val="SWISS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tted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164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0" fontId="5" fillId="0" borderId="0" xfId="0" applyFont="1" applyAlignment="1">
      <alignment/>
    </xf>
    <xf numFmtId="166" fontId="0" fillId="0" borderId="0" xfId="0" applyNumberFormat="1" applyAlignment="1" applyProtection="1">
      <alignment/>
      <protection/>
    </xf>
    <xf numFmtId="166" fontId="0" fillId="0" borderId="1" xfId="0" applyNumberFormat="1" applyBorder="1" applyAlignment="1" applyProtection="1">
      <alignment/>
      <protection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3" fillId="0" borderId="3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7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6" fillId="0" borderId="3" xfId="0" applyNumberFormat="1" applyFont="1" applyBorder="1" applyAlignment="1" applyProtection="1">
      <alignment/>
      <protection/>
    </xf>
    <xf numFmtId="37" fontId="8" fillId="0" borderId="3" xfId="0" applyNumberFormat="1" applyFon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37" fontId="0" fillId="0" borderId="2" xfId="0" applyNumberFormat="1" applyBorder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8" fillId="0" borderId="2" xfId="0" applyNumberFormat="1" applyFont="1" applyBorder="1" applyAlignment="1" applyProtection="1">
      <alignment/>
      <protection/>
    </xf>
    <xf numFmtId="37" fontId="8" fillId="0" borderId="7" xfId="0" applyNumberFormat="1" applyFont="1" applyBorder="1" applyAlignment="1" applyProtection="1">
      <alignment/>
      <protection/>
    </xf>
    <xf numFmtId="37" fontId="9" fillId="0" borderId="7" xfId="0" applyNumberFormat="1" applyFont="1" applyBorder="1" applyAlignment="1" applyProtection="1">
      <alignment/>
      <protection/>
    </xf>
    <xf numFmtId="166" fontId="0" fillId="0" borderId="2" xfId="0" applyNumberFormat="1" applyBorder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37" fontId="9" fillId="0" borderId="4" xfId="0" applyNumberFormat="1" applyFont="1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6" fillId="0" borderId="11" xfId="0" applyNumberFormat="1" applyFont="1" applyBorder="1" applyAlignment="1" applyProtection="1">
      <alignment/>
      <protection/>
    </xf>
    <xf numFmtId="0" fontId="0" fillId="0" borderId="11" xfId="0" applyBorder="1" applyAlignment="1">
      <alignment/>
    </xf>
    <xf numFmtId="37" fontId="8" fillId="0" borderId="11" xfId="0" applyNumberFormat="1" applyFon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8" fillId="0" borderId="5" xfId="0" applyNumberFormat="1" applyFont="1" applyBorder="1" applyAlignment="1" applyProtection="1">
      <alignment/>
      <protection/>
    </xf>
    <xf numFmtId="37" fontId="8" fillId="0" borderId="6" xfId="0" applyNumberFormat="1" applyFont="1" applyBorder="1" applyAlignment="1" applyProtection="1">
      <alignment/>
      <protection/>
    </xf>
    <xf numFmtId="166" fontId="0" fillId="0" borderId="3" xfId="0" applyNumberForma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37" fontId="2" fillId="0" borderId="4" xfId="0" applyNumberFormat="1" applyFont="1" applyBorder="1" applyAlignment="1" applyProtection="1">
      <alignment/>
      <protection locked="0"/>
    </xf>
    <xf numFmtId="0" fontId="6" fillId="0" borderId="2" xfId="0" applyFont="1" applyBorder="1" applyAlignment="1">
      <alignment horizontal="center"/>
    </xf>
    <xf numFmtId="0" fontId="2" fillId="0" borderId="4" xfId="0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37" fontId="0" fillId="0" borderId="7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37" fontId="0" fillId="0" borderId="10" xfId="0" applyNumberFormat="1" applyBorder="1" applyAlignment="1" applyProtection="1">
      <alignment/>
      <protection/>
    </xf>
    <xf numFmtId="37" fontId="6" fillId="0" borderId="10" xfId="0" applyNumberFormat="1" applyFont="1" applyBorder="1" applyAlignment="1" applyProtection="1">
      <alignment/>
      <protection/>
    </xf>
    <xf numFmtId="0" fontId="0" fillId="0" borderId="12" xfId="0" applyBorder="1" applyAlignment="1">
      <alignment/>
    </xf>
    <xf numFmtId="37" fontId="2" fillId="0" borderId="3" xfId="0" applyNumberFormat="1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166" fontId="0" fillId="0" borderId="7" xfId="0" applyNumberFormat="1" applyBorder="1" applyAlignment="1" applyProtection="1">
      <alignment/>
      <protection/>
    </xf>
    <xf numFmtId="0" fontId="11" fillId="0" borderId="2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7" fontId="0" fillId="0" borderId="0" xfId="0" applyNumberFormat="1" applyAlignment="1" applyProtection="1">
      <alignment horizontal="center"/>
      <protection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7" fontId="6" fillId="0" borderId="2" xfId="0" applyNumberFormat="1" applyFont="1" applyBorder="1" applyAlignment="1" applyProtection="1">
      <alignment horizontal="center"/>
      <protection/>
    </xf>
    <xf numFmtId="7" fontId="6" fillId="0" borderId="0" xfId="0" applyNumberFormat="1" applyFont="1" applyAlignment="1" applyProtection="1">
      <alignment horizontal="center"/>
      <protection/>
    </xf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37" fontId="6" fillId="0" borderId="12" xfId="0" applyNumberFormat="1" applyFont="1" applyBorder="1" applyAlignment="1" applyProtection="1">
      <alignment horizontal="right"/>
      <protection/>
    </xf>
    <xf numFmtId="37" fontId="6" fillId="0" borderId="3" xfId="0" applyNumberFormat="1" applyFont="1" applyBorder="1" applyAlignment="1" applyProtection="1">
      <alignment horizontal="center"/>
      <protection/>
    </xf>
    <xf numFmtId="0" fontId="6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37" fontId="0" fillId="0" borderId="9" xfId="0" applyNumberFormat="1" applyBorder="1" applyAlignment="1" applyProtection="1">
      <alignment horizontal="center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0" fillId="0" borderId="0" xfId="0" applyNumberFormat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0" fillId="0" borderId="8" xfId="0" applyBorder="1" applyAlignment="1" applyProtection="1">
      <alignment/>
      <protection/>
    </xf>
    <xf numFmtId="164" fontId="0" fillId="0" borderId="2" xfId="0" applyNumberFormat="1" applyBorder="1" applyAlignment="1" applyProtection="1">
      <alignment/>
      <protection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2" xfId="0" applyFont="1" applyBorder="1" applyAlignment="1" quotePrefix="1">
      <alignment horizontal="center"/>
    </xf>
    <xf numFmtId="37" fontId="14" fillId="0" borderId="0" xfId="0" applyNumberFormat="1" applyFont="1" applyAlignment="1" applyProtection="1">
      <alignment/>
      <protection/>
    </xf>
    <xf numFmtId="37" fontId="14" fillId="0" borderId="4" xfId="0" applyNumberFormat="1" applyFont="1" applyBorder="1" applyAlignment="1" applyProtection="1">
      <alignment/>
      <protection/>
    </xf>
    <xf numFmtId="37" fontId="6" fillId="0" borderId="14" xfId="0" applyNumberFormat="1" applyFont="1" applyBorder="1" applyAlignment="1" applyProtection="1">
      <alignment/>
      <protection/>
    </xf>
    <xf numFmtId="0" fontId="0" fillId="0" borderId="15" xfId="0" applyBorder="1" applyAlignment="1">
      <alignment/>
    </xf>
    <xf numFmtId="37" fontId="8" fillId="0" borderId="14" xfId="0" applyNumberFormat="1" applyFont="1" applyBorder="1" applyAlignment="1" applyProtection="1">
      <alignment/>
      <protection/>
    </xf>
    <xf numFmtId="0" fontId="0" fillId="0" borderId="14" xfId="0" applyBorder="1" applyAlignment="1">
      <alignment/>
    </xf>
    <xf numFmtId="37" fontId="0" fillId="0" borderId="15" xfId="0" applyNumberFormat="1" applyBorder="1" applyAlignment="1" applyProtection="1">
      <alignment/>
      <protection/>
    </xf>
    <xf numFmtId="37" fontId="0" fillId="0" borderId="14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14" fillId="0" borderId="15" xfId="0" applyNumberFormat="1" applyFont="1" applyBorder="1" applyAlignment="1" applyProtection="1">
      <alignment/>
      <protection/>
    </xf>
    <xf numFmtId="37" fontId="8" fillId="0" borderId="16" xfId="0" applyNumberFormat="1" applyFont="1" applyBorder="1" applyAlignment="1" applyProtection="1">
      <alignment/>
      <protection/>
    </xf>
    <xf numFmtId="37" fontId="9" fillId="0" borderId="15" xfId="0" applyNumberFormat="1" applyFont="1" applyBorder="1" applyAlignment="1" applyProtection="1">
      <alignment/>
      <protection/>
    </xf>
    <xf numFmtId="37" fontId="8" fillId="0" borderId="17" xfId="0" applyNumberFormat="1" applyFont="1" applyBorder="1" applyAlignment="1" applyProtection="1">
      <alignment/>
      <protection/>
    </xf>
    <xf numFmtId="37" fontId="9" fillId="0" borderId="17" xfId="0" applyNumberFormat="1" applyFont="1" applyBorder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169" fontId="0" fillId="0" borderId="2" xfId="0" applyNumberFormat="1" applyBorder="1" applyAlignment="1" applyProtection="1">
      <alignment horizontal="center"/>
      <protection/>
    </xf>
    <xf numFmtId="169" fontId="0" fillId="0" borderId="18" xfId="0" applyNumberFormat="1" applyBorder="1" applyAlignment="1" applyProtection="1">
      <alignment horizontal="center"/>
      <protection/>
    </xf>
    <xf numFmtId="169" fontId="0" fillId="0" borderId="0" xfId="0" applyNumberFormat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17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69" fontId="14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69" fontId="15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 locked="0"/>
    </xf>
    <xf numFmtId="0" fontId="15" fillId="0" borderId="0" xfId="0" applyFont="1" applyAlignment="1">
      <alignment horizontal="right"/>
    </xf>
    <xf numFmtId="0" fontId="3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6" fillId="0" borderId="16" xfId="0" applyFont="1" applyBorder="1" applyAlignment="1" quotePrefix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37" fontId="8" fillId="0" borderId="0" xfId="0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5" fillId="0" borderId="0" xfId="0" applyFont="1" applyBorder="1" applyAlignment="1" applyProtection="1" quotePrefix="1">
      <alignment horizontal="center" vertical="top"/>
      <protection/>
    </xf>
    <xf numFmtId="0" fontId="10" fillId="0" borderId="0" xfId="0" applyFont="1" applyAlignment="1" quotePrefix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 quotePrefix="1">
      <alignment horizontal="left"/>
    </xf>
    <xf numFmtId="0" fontId="19" fillId="0" borderId="0" xfId="0" applyFont="1" applyBorder="1" applyAlignment="1" applyProtection="1" quotePrefix="1">
      <alignment horizontal="left"/>
      <protection locked="0"/>
    </xf>
    <xf numFmtId="0" fontId="6" fillId="0" borderId="13" xfId="0" applyFont="1" applyBorder="1" applyAlignment="1" quotePrefix="1">
      <alignment horizontal="center"/>
    </xf>
    <xf numFmtId="0" fontId="6" fillId="0" borderId="21" xfId="0" applyFont="1" applyBorder="1" applyAlignment="1" quotePrefix="1">
      <alignment horizontal="center"/>
    </xf>
    <xf numFmtId="0" fontId="6" fillId="0" borderId="0" xfId="0" applyFont="1" applyAlignment="1" quotePrefix="1">
      <alignment horizontal="left"/>
    </xf>
    <xf numFmtId="0" fontId="11" fillId="0" borderId="13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37" fontId="0" fillId="0" borderId="0" xfId="0" applyNumberFormat="1" applyAlignment="1" applyProtection="1" quotePrefix="1">
      <alignment horizontal="center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 applyProtection="1">
      <alignment horizontal="right"/>
      <protection locked="0"/>
    </xf>
    <xf numFmtId="0" fontId="12" fillId="0" borderId="0" xfId="0" applyNumberFormat="1" applyFont="1" applyAlignment="1" quotePrefix="1">
      <alignment horizontal="right"/>
    </xf>
    <xf numFmtId="0" fontId="12" fillId="0" borderId="0" xfId="0" applyFont="1" applyAlignment="1" quotePrefix="1">
      <alignment horizontal="left"/>
    </xf>
    <xf numFmtId="0" fontId="11" fillId="0" borderId="2" xfId="0" applyFont="1" applyBorder="1" applyAlignment="1" applyProtection="1" quotePrefix="1">
      <alignment horizontal="center"/>
      <protection locked="0"/>
    </xf>
    <xf numFmtId="0" fontId="11" fillId="0" borderId="13" xfId="0" applyFont="1" applyBorder="1" applyAlignment="1" applyProtection="1" quotePrefix="1">
      <alignment horizontal="center"/>
      <protection locked="0"/>
    </xf>
    <xf numFmtId="37" fontId="8" fillId="0" borderId="3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22" xfId="0" applyBorder="1" applyAlignment="1">
      <alignment/>
    </xf>
    <xf numFmtId="37" fontId="0" fillId="0" borderId="22" xfId="0" applyNumberFormat="1" applyBorder="1" applyAlignment="1" applyProtection="1">
      <alignment/>
      <protection/>
    </xf>
    <xf numFmtId="37" fontId="0" fillId="0" borderId="23" xfId="0" applyNumberFormat="1" applyBorder="1" applyAlignment="1" applyProtection="1">
      <alignment/>
      <protection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37" fontId="0" fillId="0" borderId="22" xfId="0" applyNumberFormat="1" applyBorder="1" applyAlignment="1" applyProtection="1">
      <alignment horizontal="center"/>
      <protection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wrapText="1"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8" fillId="0" borderId="3" xfId="0" applyNumberFormat="1" applyFont="1" applyBorder="1" applyAlignment="1" applyProtection="1">
      <alignment/>
      <protection/>
    </xf>
    <xf numFmtId="1" fontId="0" fillId="0" borderId="4" xfId="0" applyNumberFormat="1" applyFont="1" applyBorder="1" applyAlignment="1" applyProtection="1">
      <alignment/>
      <protection/>
    </xf>
    <xf numFmtId="1" fontId="0" fillId="0" borderId="4" xfId="0" applyNumberFormat="1" applyBorder="1" applyAlignment="1" applyProtection="1">
      <alignment/>
      <protection/>
    </xf>
    <xf numFmtId="1" fontId="8" fillId="0" borderId="14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15" xfId="0" applyNumberFormat="1" applyFont="1" applyBorder="1" applyAlignment="1" applyProtection="1">
      <alignment/>
      <protection/>
    </xf>
    <xf numFmtId="1" fontId="0" fillId="0" borderId="15" xfId="0" applyNumberFormat="1" applyBorder="1" applyAlignment="1">
      <alignment/>
    </xf>
    <xf numFmtId="170" fontId="0" fillId="0" borderId="0" xfId="0" applyNumberFormat="1" applyAlignment="1" applyProtection="1">
      <alignment/>
      <protection/>
    </xf>
    <xf numFmtId="1" fontId="14" fillId="0" borderId="0" xfId="0" applyNumberFormat="1" applyFont="1" applyAlignment="1" applyProtection="1">
      <alignment/>
      <protection/>
    </xf>
    <xf numFmtId="1" fontId="0" fillId="0" borderId="0" xfId="0" applyNumberFormat="1" applyAlignment="1">
      <alignment horizontal="right"/>
    </xf>
    <xf numFmtId="1" fontId="14" fillId="0" borderId="4" xfId="0" applyNumberFormat="1" applyFont="1" applyBorder="1" applyAlignment="1" applyProtection="1">
      <alignment/>
      <protection/>
    </xf>
    <xf numFmtId="1" fontId="0" fillId="0" borderId="4" xfId="0" applyNumberFormat="1" applyBorder="1" applyAlignment="1">
      <alignment/>
    </xf>
    <xf numFmtId="1" fontId="14" fillId="0" borderId="0" xfId="0" applyNumberFormat="1" applyFont="1" applyAlignment="1">
      <alignment horizontal="right"/>
    </xf>
    <xf numFmtId="1" fontId="14" fillId="0" borderId="3" xfId="0" applyNumberFormat="1" applyFont="1" applyBorder="1" applyAlignment="1">
      <alignment horizontal="right"/>
    </xf>
    <xf numFmtId="1" fontId="14" fillId="0" borderId="15" xfId="0" applyNumberFormat="1" applyFont="1" applyBorder="1" applyAlignment="1" applyProtection="1">
      <alignment/>
      <protection/>
    </xf>
    <xf numFmtId="1" fontId="0" fillId="0" borderId="15" xfId="0" applyNumberFormat="1" applyBorder="1" applyAlignment="1" applyProtection="1">
      <alignment/>
      <protection/>
    </xf>
    <xf numFmtId="1" fontId="9" fillId="0" borderId="0" xfId="0" applyNumberFormat="1" applyFont="1" applyAlignment="1" applyProtection="1">
      <alignment/>
      <protection/>
    </xf>
    <xf numFmtId="1" fontId="6" fillId="0" borderId="3" xfId="0" applyNumberFormat="1" applyFont="1" applyBorder="1" applyAlignment="1" applyProtection="1">
      <alignment/>
      <protection/>
    </xf>
    <xf numFmtId="1" fontId="9" fillId="0" borderId="4" xfId="0" applyNumberFormat="1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/>
      <protection/>
    </xf>
    <xf numFmtId="1" fontId="6" fillId="0" borderId="14" xfId="0" applyNumberFormat="1" applyFont="1" applyBorder="1" applyAlignment="1" applyProtection="1">
      <alignment/>
      <protection/>
    </xf>
    <xf numFmtId="1" fontId="8" fillId="0" borderId="11" xfId="0" applyNumberFormat="1" applyFont="1" applyBorder="1" applyAlignment="1" applyProtection="1">
      <alignment/>
      <protection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170" fontId="0" fillId="0" borderId="4" xfId="0" applyNumberFormat="1" applyBorder="1" applyAlignment="1" applyProtection="1">
      <alignment/>
      <protection/>
    </xf>
    <xf numFmtId="0" fontId="6" fillId="0" borderId="22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37" fontId="6" fillId="0" borderId="22" xfId="0" applyNumberFormat="1" applyFont="1" applyBorder="1" applyAlignment="1" applyProtection="1" quotePrefix="1">
      <alignment horizontal="center" wrapText="1"/>
      <protection/>
    </xf>
    <xf numFmtId="37" fontId="6" fillId="0" borderId="30" xfId="0" applyNumberFormat="1" applyFont="1" applyBorder="1" applyAlignment="1" applyProtection="1" quotePrefix="1">
      <alignment horizontal="center" wrapText="1"/>
      <protection/>
    </xf>
    <xf numFmtId="0" fontId="6" fillId="0" borderId="0" xfId="0" applyFont="1" applyBorder="1" applyAlignment="1">
      <alignment horizontal="center"/>
    </xf>
    <xf numFmtId="37" fontId="6" fillId="0" borderId="27" xfId="0" applyNumberFormat="1" applyFont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494"/>
  <sheetViews>
    <sheetView tabSelected="1" defaultGridColor="0" zoomScale="75" zoomScaleNormal="75" zoomScaleSheetLayoutView="25" colorId="22" workbookViewId="0" topLeftCell="A1">
      <selection activeCell="Y58" sqref="Y58"/>
    </sheetView>
  </sheetViews>
  <sheetFormatPr defaultColWidth="9.69921875" defaultRowHeight="15"/>
  <cols>
    <col min="1" max="1" width="7.69921875" style="0" customWidth="1"/>
    <col min="2" max="2" width="10" style="0" customWidth="1"/>
    <col min="3" max="3" width="9.69921875" style="0" customWidth="1"/>
    <col min="4" max="4" width="11.69921875" style="0" customWidth="1"/>
    <col min="5" max="5" width="1.69921875" style="0" customWidth="1"/>
    <col min="6" max="6" width="8.69921875" style="0" customWidth="1"/>
    <col min="7" max="7" width="10.19921875" style="0" customWidth="1"/>
    <col min="8" max="8" width="11.3984375" style="0" customWidth="1"/>
    <col min="9" max="9" width="12.19921875" style="0" customWidth="1"/>
    <col min="10" max="10" width="8.8984375" style="0" customWidth="1"/>
    <col min="11" max="19" width="7.69921875" style="0" customWidth="1"/>
    <col min="20" max="20" width="8.69921875" style="0" customWidth="1"/>
    <col min="21" max="21" width="14.296875" style="0" customWidth="1"/>
    <col min="22" max="22" width="6.69921875" style="0" customWidth="1"/>
    <col min="23" max="23" width="8.8984375" style="0" customWidth="1"/>
    <col min="24" max="24" width="7.69921875" style="0" customWidth="1"/>
    <col min="25" max="25" width="9.796875" style="0" customWidth="1"/>
    <col min="26" max="27" width="7.69921875" style="0" customWidth="1"/>
    <col min="28" max="28" width="8.69921875" style="0" customWidth="1"/>
    <col min="29" max="30" width="7.69921875" style="0" customWidth="1"/>
    <col min="31" max="31" width="8.19921875" style="0" customWidth="1"/>
    <col min="32" max="33" width="7.69921875" style="0" customWidth="1"/>
    <col min="34" max="34" width="8.19921875" style="0" customWidth="1"/>
    <col min="35" max="38" width="7.69921875" style="0" customWidth="1"/>
    <col min="39" max="39" width="11.19921875" style="0" customWidth="1"/>
    <col min="40" max="41" width="7.69921875" style="0" customWidth="1"/>
    <col min="42" max="42" width="9.296875" style="0" customWidth="1"/>
    <col min="43" max="43" width="1" style="0" customWidth="1"/>
    <col min="44" max="44" width="11.296875" style="0" customWidth="1"/>
    <col min="45" max="45" width="12.19921875" style="0" customWidth="1"/>
    <col min="46" max="46" width="8.8984375" style="0" customWidth="1"/>
    <col min="47" max="48" width="6.69921875" style="0" customWidth="1"/>
    <col min="49" max="50" width="8.19921875" style="0" customWidth="1"/>
    <col min="51" max="51" width="11.19921875" style="0" customWidth="1"/>
    <col min="52" max="52" width="8.69921875" style="0" customWidth="1"/>
    <col min="53" max="53" width="3.69921875" style="0" customWidth="1"/>
    <col min="55" max="56" width="7.69921875" style="0" customWidth="1"/>
    <col min="57" max="57" width="10.09765625" style="0" customWidth="1"/>
    <col min="58" max="59" width="11.19921875" style="0" customWidth="1"/>
    <col min="60" max="60" width="7.8984375" style="0" customWidth="1"/>
    <col min="61" max="61" width="1.390625" style="0" customWidth="1"/>
    <col min="62" max="62" width="7.69921875" style="0" customWidth="1"/>
    <col min="63" max="63" width="11.3984375" style="0" customWidth="1"/>
    <col min="64" max="64" width="7.69921875" style="0" customWidth="1"/>
    <col min="67" max="67" width="2.69921875" style="0" customWidth="1"/>
    <col min="68" max="68" width="8.69921875" style="0" customWidth="1"/>
    <col min="69" max="69" width="12.796875" style="0" customWidth="1"/>
    <col min="70" max="70" width="1.69921875" style="0" customWidth="1"/>
    <col min="71" max="71" width="8.69921875" style="0" customWidth="1"/>
    <col min="74" max="74" width="2.69921875" style="0" customWidth="1"/>
    <col min="76" max="76" width="1.69921875" style="0" customWidth="1"/>
    <col min="79" max="79" width="10.296875" style="0" bestFit="1" customWidth="1"/>
    <col min="80" max="80" width="7.69921875" style="0" customWidth="1"/>
    <col min="84" max="84" width="11.796875" style="0" customWidth="1"/>
    <col min="85" max="85" width="2.69921875" style="0" customWidth="1"/>
    <col min="89" max="89" width="2.69921875" style="0" customWidth="1"/>
    <col min="92" max="92" width="10.296875" style="0" bestFit="1" customWidth="1"/>
    <col min="93" max="93" width="7.69921875" style="0" customWidth="1"/>
    <col min="111" max="112" width="7.69921875" style="0" customWidth="1"/>
  </cols>
  <sheetData>
    <row r="1" spans="2:92" ht="15">
      <c r="B1" s="127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7" t="s">
        <v>1</v>
      </c>
      <c r="U1" s="129"/>
      <c r="V1" s="130"/>
      <c r="W1" s="127" t="s">
        <v>0</v>
      </c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7" t="s">
        <v>1</v>
      </c>
      <c r="AM1" s="128"/>
      <c r="AN1" s="128"/>
      <c r="AO1" s="127" t="s">
        <v>0</v>
      </c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7" t="s">
        <v>1</v>
      </c>
      <c r="BK1" s="131"/>
      <c r="BL1" s="132"/>
      <c r="BM1" s="127" t="s">
        <v>0</v>
      </c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7" t="s">
        <v>1</v>
      </c>
      <c r="CA1" s="127"/>
      <c r="CB1" s="128"/>
      <c r="CC1" s="127" t="s">
        <v>0</v>
      </c>
      <c r="CD1" s="128"/>
      <c r="CE1" s="128"/>
      <c r="CF1" s="128"/>
      <c r="CG1" s="128"/>
      <c r="CH1" s="128"/>
      <c r="CI1" s="128"/>
      <c r="CJ1" s="128"/>
      <c r="CK1" s="128"/>
      <c r="CL1" s="128"/>
      <c r="CM1" s="127" t="s">
        <v>1</v>
      </c>
      <c r="CN1" s="127"/>
    </row>
    <row r="2" spans="2:95" ht="15">
      <c r="B2" s="127" t="s">
        <v>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36" t="s">
        <v>3</v>
      </c>
      <c r="U2" s="133">
        <f ca="1">CELL("contents",'UPDATE LOG'!$A$4)</f>
        <v>38022</v>
      </c>
      <c r="V2" s="134"/>
      <c r="W2" s="127" t="s">
        <v>2</v>
      </c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37" t="s">
        <v>3</v>
      </c>
      <c r="AM2" s="135">
        <f>$U$2</f>
        <v>38022</v>
      </c>
      <c r="AN2" s="128"/>
      <c r="AO2" s="127" t="s">
        <v>2</v>
      </c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37" t="s">
        <v>3</v>
      </c>
      <c r="BK2" s="135">
        <f>$U$2</f>
        <v>38022</v>
      </c>
      <c r="BL2" s="129"/>
      <c r="BM2" s="127" t="s">
        <v>2</v>
      </c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37" t="s">
        <v>3</v>
      </c>
      <c r="CA2" s="135">
        <f>$U$2</f>
        <v>38022</v>
      </c>
      <c r="CB2" s="129"/>
      <c r="CC2" s="127" t="s">
        <v>2</v>
      </c>
      <c r="CD2" s="129"/>
      <c r="CE2" s="129"/>
      <c r="CF2" s="129"/>
      <c r="CG2" s="129"/>
      <c r="CH2" s="129"/>
      <c r="CI2" s="129"/>
      <c r="CJ2" s="129"/>
      <c r="CK2" s="129"/>
      <c r="CL2" s="129"/>
      <c r="CM2" s="137" t="s">
        <v>3</v>
      </c>
      <c r="CN2" s="135">
        <f>$U$2</f>
        <v>38022</v>
      </c>
      <c r="CO2" s="1"/>
      <c r="CP2" s="1"/>
      <c r="CQ2" s="1"/>
    </row>
    <row r="3" spans="7:81" ht="23.25">
      <c r="G3" s="6" t="s">
        <v>4</v>
      </c>
      <c r="X3" s="5"/>
      <c r="Z3" s="6" t="s">
        <v>4</v>
      </c>
      <c r="AP3" s="5"/>
      <c r="AQ3" s="5"/>
      <c r="AV3" s="6" t="s">
        <v>4</v>
      </c>
      <c r="BH3" s="5"/>
      <c r="BI3" s="5"/>
      <c r="BM3" s="6" t="s">
        <v>5</v>
      </c>
      <c r="BN3" s="5"/>
      <c r="CC3" s="6" t="s">
        <v>6</v>
      </c>
    </row>
    <row r="5" spans="2:92" ht="16.5" thickBot="1">
      <c r="B5" s="8"/>
      <c r="C5" s="9"/>
      <c r="D5" s="9"/>
      <c r="E5" s="9"/>
      <c r="F5" s="9"/>
      <c r="G5" s="10" t="s">
        <v>7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W5" s="9"/>
      <c r="X5" s="9"/>
      <c r="Y5" s="9"/>
      <c r="Z5" s="9"/>
      <c r="AA5" s="10" t="s">
        <v>8</v>
      </c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O5" s="9"/>
      <c r="AP5" s="10" t="s">
        <v>9</v>
      </c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1"/>
      <c r="BB5" s="10"/>
      <c r="BC5" s="10"/>
      <c r="BD5" s="10" t="s">
        <v>10</v>
      </c>
      <c r="BE5" s="9"/>
      <c r="BF5" s="9"/>
      <c r="BG5" s="9"/>
      <c r="BH5" s="9"/>
      <c r="BI5" s="9"/>
      <c r="BJ5" s="9"/>
      <c r="BK5" s="9"/>
      <c r="BM5" s="9"/>
      <c r="BN5" s="9"/>
      <c r="BO5" s="9"/>
      <c r="BP5" s="9"/>
      <c r="BQ5" s="9"/>
      <c r="BR5" s="9"/>
      <c r="BS5" s="10" t="s">
        <v>11</v>
      </c>
      <c r="BT5" s="9"/>
      <c r="BU5" s="9"/>
      <c r="BV5" s="9"/>
      <c r="BW5" s="9"/>
      <c r="BX5" s="9"/>
      <c r="BY5" s="9"/>
      <c r="BZ5" s="9"/>
      <c r="CA5" s="9"/>
      <c r="CC5" s="9"/>
      <c r="CD5" s="9"/>
      <c r="CE5" s="9"/>
      <c r="CF5" s="10" t="s">
        <v>12</v>
      </c>
      <c r="CG5" s="9"/>
      <c r="CH5" s="9"/>
      <c r="CI5" s="9"/>
      <c r="CJ5" s="9"/>
      <c r="CK5" s="9"/>
      <c r="CL5" s="9"/>
      <c r="CM5" s="9"/>
      <c r="CN5" s="9"/>
    </row>
    <row r="6" spans="1:92" ht="15.75">
      <c r="A6" s="12"/>
      <c r="B6" s="11" t="s">
        <v>13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 t="s">
        <v>14</v>
      </c>
      <c r="O6" s="11"/>
      <c r="P6" s="11"/>
      <c r="Q6" s="11"/>
      <c r="R6" s="11"/>
      <c r="S6" s="77" t="s">
        <v>15</v>
      </c>
      <c r="T6" s="11"/>
      <c r="U6" s="13"/>
      <c r="V6" s="12"/>
      <c r="W6" s="11" t="s">
        <v>16</v>
      </c>
      <c r="Z6" s="11"/>
      <c r="AA6" s="11"/>
      <c r="AB6" s="77" t="s">
        <v>17</v>
      </c>
      <c r="AC6" s="11"/>
      <c r="AD6" s="11"/>
      <c r="AE6" s="11"/>
      <c r="AF6" s="11"/>
      <c r="AG6" s="11"/>
      <c r="AH6" s="11"/>
      <c r="AI6" s="11"/>
      <c r="AJ6" s="11"/>
      <c r="AK6" s="11"/>
      <c r="AL6" s="77" t="s">
        <v>18</v>
      </c>
      <c r="AM6" s="13"/>
      <c r="AN6" s="12"/>
      <c r="AZ6" s="14"/>
      <c r="BA6" s="14"/>
      <c r="BK6" s="12"/>
      <c r="BL6" s="12"/>
      <c r="CA6" s="12"/>
      <c r="CB6" s="12"/>
      <c r="CC6" s="11"/>
      <c r="CD6" s="11"/>
      <c r="CE6" s="11"/>
      <c r="CF6" s="11"/>
      <c r="CG6" s="11"/>
      <c r="CH6" s="11"/>
      <c r="CI6" s="11"/>
      <c r="CJ6" s="11"/>
      <c r="CK6" s="11"/>
      <c r="CL6" s="11" t="s">
        <v>19</v>
      </c>
      <c r="CM6" s="11"/>
      <c r="CN6" s="12"/>
    </row>
    <row r="7" spans="1:92" ht="15.75">
      <c r="A7" s="12"/>
      <c r="B7" s="15"/>
      <c r="C7" s="15" t="s">
        <v>20</v>
      </c>
      <c r="D7" s="15"/>
      <c r="E7" s="11"/>
      <c r="F7" s="15"/>
      <c r="G7" s="15" t="s">
        <v>21</v>
      </c>
      <c r="H7" s="15"/>
      <c r="I7" s="15"/>
      <c r="J7" s="77" t="s">
        <v>22</v>
      </c>
      <c r="K7" s="77" t="s">
        <v>23</v>
      </c>
      <c r="L7" s="77" t="s">
        <v>24</v>
      </c>
      <c r="M7" s="77" t="s">
        <v>25</v>
      </c>
      <c r="N7" s="77" t="s">
        <v>26</v>
      </c>
      <c r="O7" s="77" t="s">
        <v>27</v>
      </c>
      <c r="P7" s="77" t="s">
        <v>28</v>
      </c>
      <c r="Q7" s="77" t="s">
        <v>29</v>
      </c>
      <c r="R7" s="77" t="s">
        <v>30</v>
      </c>
      <c r="S7" s="77" t="s">
        <v>31</v>
      </c>
      <c r="T7" s="77" t="s">
        <v>32</v>
      </c>
      <c r="U7" s="56" t="s">
        <v>33</v>
      </c>
      <c r="V7" s="12"/>
      <c r="W7" s="15"/>
      <c r="X7" s="15" t="s">
        <v>20</v>
      </c>
      <c r="Y7" s="16"/>
      <c r="Z7" s="77" t="s">
        <v>34</v>
      </c>
      <c r="AA7" s="77" t="s">
        <v>35</v>
      </c>
      <c r="AB7" s="77" t="s">
        <v>36</v>
      </c>
      <c r="AC7" s="77" t="s">
        <v>37</v>
      </c>
      <c r="AD7" s="77" t="s">
        <v>38</v>
      </c>
      <c r="AE7" s="77" t="s">
        <v>39</v>
      </c>
      <c r="AF7" s="77" t="s">
        <v>40</v>
      </c>
      <c r="AG7" s="77" t="s">
        <v>41</v>
      </c>
      <c r="AH7" s="77" t="s">
        <v>42</v>
      </c>
      <c r="AI7" s="77" t="s">
        <v>43</v>
      </c>
      <c r="AJ7" s="77" t="s">
        <v>44</v>
      </c>
      <c r="AK7" s="77" t="s">
        <v>45</v>
      </c>
      <c r="AL7" s="77" t="s">
        <v>46</v>
      </c>
      <c r="AM7" s="56" t="s">
        <v>33</v>
      </c>
      <c r="AN7" s="12"/>
      <c r="AO7" s="77" t="s">
        <v>47</v>
      </c>
      <c r="AP7" s="16"/>
      <c r="AQ7" s="15" t="s">
        <v>48</v>
      </c>
      <c r="AR7" s="15"/>
      <c r="AS7" s="16"/>
      <c r="AT7" s="77" t="s">
        <v>49</v>
      </c>
      <c r="AU7" s="77" t="s">
        <v>29</v>
      </c>
      <c r="AV7" s="77" t="s">
        <v>50</v>
      </c>
      <c r="AW7" s="15" t="s">
        <v>51</v>
      </c>
      <c r="AX7" s="16"/>
      <c r="AY7" s="16"/>
      <c r="AZ7" s="78" t="s">
        <v>52</v>
      </c>
      <c r="BA7" s="17"/>
      <c r="BB7" s="77" t="s">
        <v>53</v>
      </c>
      <c r="BC7" s="15" t="s">
        <v>54</v>
      </c>
      <c r="BD7" s="15"/>
      <c r="BE7" s="15"/>
      <c r="BF7" s="77" t="s">
        <v>55</v>
      </c>
      <c r="BG7" s="11" t="s">
        <v>56</v>
      </c>
      <c r="BH7" s="15" t="s">
        <v>57</v>
      </c>
      <c r="BI7" s="15"/>
      <c r="BJ7" s="15"/>
      <c r="BK7" s="18"/>
      <c r="BL7" s="12"/>
      <c r="BM7" s="16" t="s">
        <v>58</v>
      </c>
      <c r="BN7" s="16"/>
      <c r="BO7" s="16"/>
      <c r="BP7" s="16"/>
      <c r="BQ7" s="16"/>
      <c r="BS7" s="16" t="s">
        <v>59</v>
      </c>
      <c r="BT7" s="16"/>
      <c r="BU7" s="16"/>
      <c r="BV7" s="16"/>
      <c r="BW7" s="16"/>
      <c r="BY7" s="16" t="s">
        <v>60</v>
      </c>
      <c r="BZ7" s="16"/>
      <c r="CA7" s="19"/>
      <c r="CB7" s="12"/>
      <c r="CC7" s="15" t="s">
        <v>61</v>
      </c>
      <c r="CD7" s="15"/>
      <c r="CE7" s="15"/>
      <c r="CF7" s="20"/>
      <c r="CG7" s="21"/>
      <c r="CH7" s="15" t="s">
        <v>62</v>
      </c>
      <c r="CI7" s="15"/>
      <c r="CJ7" s="20"/>
      <c r="CK7" s="21"/>
      <c r="CL7" s="15" t="s">
        <v>63</v>
      </c>
      <c r="CM7" s="15"/>
      <c r="CN7" s="19"/>
    </row>
    <row r="8" spans="1:92" ht="15.75">
      <c r="A8" s="12"/>
      <c r="B8" s="79" t="s">
        <v>64</v>
      </c>
      <c r="C8" s="79" t="s">
        <v>65</v>
      </c>
      <c r="D8" s="2"/>
      <c r="E8" s="2"/>
      <c r="F8" s="2"/>
      <c r="G8" s="2" t="s">
        <v>66</v>
      </c>
      <c r="H8" s="2"/>
      <c r="I8" s="2"/>
      <c r="J8" s="77" t="s">
        <v>67</v>
      </c>
      <c r="K8" s="77" t="s">
        <v>68</v>
      </c>
      <c r="L8" s="77" t="s">
        <v>69</v>
      </c>
      <c r="M8" s="77" t="s">
        <v>70</v>
      </c>
      <c r="N8" s="77" t="s">
        <v>70</v>
      </c>
      <c r="O8" s="77" t="s">
        <v>70</v>
      </c>
      <c r="P8" s="77" t="s">
        <v>70</v>
      </c>
      <c r="Q8" s="77" t="s">
        <v>70</v>
      </c>
      <c r="R8" s="77" t="s">
        <v>70</v>
      </c>
      <c r="S8" s="77" t="s">
        <v>70</v>
      </c>
      <c r="T8" s="77" t="s">
        <v>70</v>
      </c>
      <c r="U8" s="56" t="s">
        <v>71</v>
      </c>
      <c r="V8" s="12"/>
      <c r="W8" s="79" t="s">
        <v>64</v>
      </c>
      <c r="X8" s="79" t="s">
        <v>65</v>
      </c>
      <c r="Y8" s="2"/>
      <c r="Z8" s="11"/>
      <c r="AA8" s="77" t="s">
        <v>70</v>
      </c>
      <c r="AB8" s="77" t="s">
        <v>70</v>
      </c>
      <c r="AC8" s="77" t="s">
        <v>70</v>
      </c>
      <c r="AD8" s="77" t="s">
        <v>70</v>
      </c>
      <c r="AE8" s="77" t="s">
        <v>70</v>
      </c>
      <c r="AF8" s="77" t="s">
        <v>70</v>
      </c>
      <c r="AG8" s="77" t="s">
        <v>70</v>
      </c>
      <c r="AH8" s="77" t="s">
        <v>70</v>
      </c>
      <c r="AI8" s="77" t="s">
        <v>70</v>
      </c>
      <c r="AJ8" s="77" t="s">
        <v>70</v>
      </c>
      <c r="AK8" s="77" t="s">
        <v>70</v>
      </c>
      <c r="AL8" s="77" t="s">
        <v>70</v>
      </c>
      <c r="AM8" s="56" t="s">
        <v>72</v>
      </c>
      <c r="AN8" s="12"/>
      <c r="AO8" s="77" t="s">
        <v>70</v>
      </c>
      <c r="AP8" s="79" t="s">
        <v>73</v>
      </c>
      <c r="AQ8" s="2"/>
      <c r="AR8" s="2"/>
      <c r="AS8" s="2"/>
      <c r="AT8" s="77" t="s">
        <v>74</v>
      </c>
      <c r="AU8" s="77" t="s">
        <v>74</v>
      </c>
      <c r="AV8" s="77" t="s">
        <v>70</v>
      </c>
      <c r="AW8" s="79" t="s">
        <v>75</v>
      </c>
      <c r="AX8" s="2"/>
      <c r="AY8" s="2"/>
      <c r="AZ8" s="78" t="s">
        <v>76</v>
      </c>
      <c r="BA8" s="17"/>
      <c r="BB8" s="77" t="s">
        <v>74</v>
      </c>
      <c r="BC8" s="11"/>
      <c r="BD8" s="11"/>
      <c r="BE8" s="11"/>
      <c r="BF8" s="77" t="s">
        <v>74</v>
      </c>
      <c r="BG8" s="77" t="s">
        <v>74</v>
      </c>
      <c r="BH8" s="11"/>
      <c r="BI8" s="11"/>
      <c r="BJ8" s="11"/>
      <c r="BK8" s="13"/>
      <c r="BL8" s="12"/>
      <c r="BM8" s="2"/>
      <c r="BN8" s="22" t="s">
        <v>66</v>
      </c>
      <c r="BO8" s="22"/>
      <c r="BP8" s="22"/>
      <c r="BQ8" s="2"/>
      <c r="BR8" s="2"/>
      <c r="BS8" s="2"/>
      <c r="BT8" s="22" t="s">
        <v>66</v>
      </c>
      <c r="BU8" s="22"/>
      <c r="BV8" s="2"/>
      <c r="BW8" s="2"/>
      <c r="BX8" s="2"/>
      <c r="BY8" s="2"/>
      <c r="BZ8" s="79" t="s">
        <v>77</v>
      </c>
      <c r="CA8" s="23"/>
      <c r="CB8" s="12"/>
      <c r="CC8" s="2"/>
      <c r="CD8" s="2" t="s">
        <v>66</v>
      </c>
      <c r="CE8" s="2"/>
      <c r="CF8" s="24"/>
      <c r="CG8" s="24"/>
      <c r="CH8" s="2"/>
      <c r="CI8" s="79" t="s">
        <v>77</v>
      </c>
      <c r="CJ8" s="24"/>
      <c r="CK8" s="24"/>
      <c r="CL8" s="2"/>
      <c r="CM8" s="2"/>
      <c r="CN8" s="23"/>
    </row>
    <row r="9" spans="1:93" ht="16.5" thickBot="1">
      <c r="A9" s="80" t="s">
        <v>78</v>
      </c>
      <c r="B9" s="81" t="s">
        <v>79</v>
      </c>
      <c r="C9" s="26" t="s">
        <v>80</v>
      </c>
      <c r="D9" s="82" t="s">
        <v>81</v>
      </c>
      <c r="E9" s="27"/>
      <c r="F9" s="81" t="s">
        <v>82</v>
      </c>
      <c r="G9" s="26" t="s">
        <v>83</v>
      </c>
      <c r="H9" s="26" t="s">
        <v>84</v>
      </c>
      <c r="I9" s="82" t="s">
        <v>81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  <c r="V9" s="80" t="s">
        <v>78</v>
      </c>
      <c r="W9" s="81" t="s">
        <v>79</v>
      </c>
      <c r="X9" s="26" t="s">
        <v>85</v>
      </c>
      <c r="Y9" s="82" t="s">
        <v>81</v>
      </c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9"/>
      <c r="AN9" s="80" t="s">
        <v>78</v>
      </c>
      <c r="AO9" s="28"/>
      <c r="AP9" s="81" t="s">
        <v>86</v>
      </c>
      <c r="AQ9" s="26"/>
      <c r="AR9" s="81" t="s">
        <v>77</v>
      </c>
      <c r="AS9" s="82" t="s">
        <v>81</v>
      </c>
      <c r="AT9" s="28"/>
      <c r="AU9" s="28"/>
      <c r="AV9" s="28"/>
      <c r="AW9" s="81" t="s">
        <v>86</v>
      </c>
      <c r="AX9" s="81" t="s">
        <v>77</v>
      </c>
      <c r="AY9" s="82" t="s">
        <v>81</v>
      </c>
      <c r="AZ9" s="28"/>
      <c r="BA9" s="14"/>
      <c r="BB9" s="28"/>
      <c r="BC9" s="83" t="s">
        <v>87</v>
      </c>
      <c r="BD9" s="83" t="s">
        <v>77</v>
      </c>
      <c r="BE9" s="82" t="s">
        <v>81</v>
      </c>
      <c r="BF9" s="28"/>
      <c r="BG9" s="28"/>
      <c r="BH9" s="83" t="s">
        <v>88</v>
      </c>
      <c r="BI9" s="83"/>
      <c r="BJ9" s="83" t="s">
        <v>77</v>
      </c>
      <c r="BK9" s="84" t="s">
        <v>81</v>
      </c>
      <c r="BL9" s="80" t="s">
        <v>78</v>
      </c>
      <c r="BM9" s="81" t="s">
        <v>89</v>
      </c>
      <c r="BN9" s="81" t="s">
        <v>20</v>
      </c>
      <c r="BO9" s="26"/>
      <c r="BP9" s="81" t="s">
        <v>90</v>
      </c>
      <c r="BQ9" s="82" t="s">
        <v>81</v>
      </c>
      <c r="BR9" s="30"/>
      <c r="BS9" s="81" t="s">
        <v>91</v>
      </c>
      <c r="BT9" s="81" t="s">
        <v>20</v>
      </c>
      <c r="BU9" s="81" t="s">
        <v>90</v>
      </c>
      <c r="BV9" s="26"/>
      <c r="BW9" s="82" t="s">
        <v>81</v>
      </c>
      <c r="BX9" s="30"/>
      <c r="BY9" s="81" t="s">
        <v>92</v>
      </c>
      <c r="BZ9" s="81" t="s">
        <v>90</v>
      </c>
      <c r="CA9" s="84" t="s">
        <v>81</v>
      </c>
      <c r="CB9" s="80" t="s">
        <v>78</v>
      </c>
      <c r="CC9" s="26" t="s">
        <v>93</v>
      </c>
      <c r="CD9" s="81" t="s">
        <v>20</v>
      </c>
      <c r="CE9" s="81" t="s">
        <v>90</v>
      </c>
      <c r="CF9" s="85" t="s">
        <v>81</v>
      </c>
      <c r="CG9" s="24"/>
      <c r="CH9" s="26" t="s">
        <v>94</v>
      </c>
      <c r="CI9" s="81" t="s">
        <v>90</v>
      </c>
      <c r="CJ9" s="85" t="s">
        <v>81</v>
      </c>
      <c r="CK9" s="24"/>
      <c r="CL9" s="26" t="s">
        <v>95</v>
      </c>
      <c r="CM9" s="81" t="s">
        <v>77</v>
      </c>
      <c r="CN9" s="84" t="s">
        <v>81</v>
      </c>
      <c r="CO9" s="86" t="s">
        <v>78</v>
      </c>
    </row>
    <row r="10" spans="1:93" ht="16.5" thickTop="1">
      <c r="A10" s="13"/>
      <c r="D10" s="14"/>
      <c r="E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2"/>
      <c r="V10" s="13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2"/>
      <c r="AN10" s="13"/>
      <c r="AO10" s="14"/>
      <c r="AS10" s="14"/>
      <c r="AT10" s="14"/>
      <c r="AU10" s="14"/>
      <c r="AV10" s="14"/>
      <c r="AY10" s="14"/>
      <c r="AZ10" s="14"/>
      <c r="BA10" s="14"/>
      <c r="BB10" s="14"/>
      <c r="BE10" s="14"/>
      <c r="BF10" s="14"/>
      <c r="BG10" s="14"/>
      <c r="BK10" s="12"/>
      <c r="BL10" s="13"/>
      <c r="BQ10" s="17"/>
      <c r="BR10" s="14"/>
      <c r="BW10" s="17"/>
      <c r="BX10" s="14"/>
      <c r="CA10" s="13"/>
      <c r="CB10" s="13"/>
      <c r="CF10" s="21"/>
      <c r="CG10" s="32"/>
      <c r="CJ10" s="21"/>
      <c r="CK10" s="32"/>
      <c r="CN10" s="13"/>
      <c r="CO10" s="11"/>
    </row>
    <row r="11" spans="1:93" ht="15.75">
      <c r="A11" s="56" t="s">
        <v>96</v>
      </c>
      <c r="B11" s="87" t="s">
        <v>97</v>
      </c>
      <c r="C11" s="183">
        <v>7000</v>
      </c>
      <c r="D11" s="35">
        <f>C11</f>
        <v>7000</v>
      </c>
      <c r="E11" s="14"/>
      <c r="F11" s="33">
        <v>11000</v>
      </c>
      <c r="G11" s="33">
        <v>4000</v>
      </c>
      <c r="H11" s="33"/>
      <c r="I11" s="35">
        <f aca="true" t="shared" si="0" ref="I11:I42">SUM(F11:H11)</f>
        <v>15000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12"/>
      <c r="V11" s="56" t="s">
        <v>96</v>
      </c>
      <c r="W11" s="87" t="s">
        <v>97</v>
      </c>
      <c r="X11" s="33"/>
      <c r="Y11" s="14"/>
      <c r="Z11" s="36"/>
      <c r="AA11" s="36"/>
      <c r="AB11" s="36"/>
      <c r="AC11" s="36"/>
      <c r="AD11" s="36"/>
      <c r="AE11" s="36">
        <v>16000</v>
      </c>
      <c r="AF11" s="36"/>
      <c r="AG11" s="36"/>
      <c r="AH11" s="36">
        <v>12000</v>
      </c>
      <c r="AI11" s="36"/>
      <c r="AJ11" s="36"/>
      <c r="AK11" s="36"/>
      <c r="AL11" s="36"/>
      <c r="AM11" s="37">
        <v>3000</v>
      </c>
      <c r="AN11" s="56" t="s">
        <v>96</v>
      </c>
      <c r="AO11" s="36"/>
      <c r="AP11" s="33"/>
      <c r="AQ11" s="33"/>
      <c r="AR11" s="33"/>
      <c r="AS11" s="36"/>
      <c r="AT11" s="36"/>
      <c r="AU11" s="14"/>
      <c r="AV11" s="36"/>
      <c r="AW11" s="33"/>
      <c r="AX11" s="33">
        <v>25000</v>
      </c>
      <c r="AY11" s="35">
        <f aca="true" t="shared" si="1" ref="AY11:AY42">AW11+AX11</f>
        <v>25000</v>
      </c>
      <c r="AZ11" s="36"/>
      <c r="BA11" s="14"/>
      <c r="BB11" s="36"/>
      <c r="BC11" s="33"/>
      <c r="BD11" s="33">
        <v>2000</v>
      </c>
      <c r="BE11" s="35">
        <f aca="true" t="shared" si="2" ref="BE11:BE42">BC11+BD11</f>
        <v>2000</v>
      </c>
      <c r="BF11" s="36">
        <v>10000</v>
      </c>
      <c r="BG11" s="36">
        <v>10000</v>
      </c>
      <c r="BH11" s="33"/>
      <c r="BI11" s="33"/>
      <c r="BJ11" s="33"/>
      <c r="BK11" s="37"/>
      <c r="BL11" s="56" t="s">
        <v>96</v>
      </c>
      <c r="BM11" s="38">
        <f aca="true" t="shared" si="3" ref="BM11:BM42">F11</f>
        <v>11000</v>
      </c>
      <c r="BN11" s="38">
        <f aca="true" t="shared" si="4" ref="BN11:BN42">D11</f>
        <v>7000</v>
      </c>
      <c r="BO11" t="s">
        <v>97</v>
      </c>
      <c r="BP11" s="38">
        <f aca="true" t="shared" si="5" ref="BP11:BP42">SUM(G11:H11)+SUM(J11:U11)</f>
        <v>4000</v>
      </c>
      <c r="BQ11" s="35">
        <f aca="true" t="shared" si="6" ref="BQ11:BQ42">SUM(BM11:BP11)</f>
        <v>22000</v>
      </c>
      <c r="BR11" s="36"/>
      <c r="BS11" s="38"/>
      <c r="BT11" s="87" t="s">
        <v>98</v>
      </c>
      <c r="BU11" s="38">
        <f aca="true" t="shared" si="7" ref="BU11:BU48">SUM(Z11:AM11)</f>
        <v>31000</v>
      </c>
      <c r="BV11" t="s">
        <v>99</v>
      </c>
      <c r="BW11" s="35">
        <f aca="true" t="shared" si="8" ref="BW11:BW42">SUM(BS11:BU11)</f>
        <v>31000</v>
      </c>
      <c r="BX11" s="36"/>
      <c r="BY11" s="38"/>
      <c r="BZ11" s="38">
        <f aca="true" t="shared" si="9" ref="BZ11:BZ42">AO11+AR11+AT11+AU11+AV11+AX11+AZ11</f>
        <v>25000</v>
      </c>
      <c r="CA11" s="39">
        <f aca="true" t="shared" si="10" ref="CA11:CA42">SUM(BY11:BZ11)</f>
        <v>25000</v>
      </c>
      <c r="CB11" s="56" t="s">
        <v>96</v>
      </c>
      <c r="CC11" s="38">
        <f aca="true" t="shared" si="11" ref="CC11:CC42">BM11+BS11+BY11</f>
        <v>11000</v>
      </c>
      <c r="CD11" s="38">
        <f>BN11+260000</f>
        <v>267000</v>
      </c>
      <c r="CE11" s="38">
        <f aca="true" t="shared" si="12" ref="CE11:CE42">BP11+BU11+BZ11</f>
        <v>60000</v>
      </c>
      <c r="CF11" s="40">
        <f aca="true" t="shared" si="13" ref="CF11:CF42">SUM(CC11:CE11)</f>
        <v>338000</v>
      </c>
      <c r="CG11" s="41"/>
      <c r="CH11" s="38"/>
      <c r="CI11" s="38">
        <f aca="true" t="shared" si="14" ref="CI11:CI42">BB11+BD11+BF11+BG11+BJ11</f>
        <v>22000</v>
      </c>
      <c r="CJ11" s="40">
        <f aca="true" t="shared" si="15" ref="CJ11:CJ42">SUM(CH11:CI11)</f>
        <v>22000</v>
      </c>
      <c r="CK11" s="41"/>
      <c r="CL11" s="38">
        <f aca="true" t="shared" si="16" ref="CL11:CL42">CC11+CH11</f>
        <v>11000</v>
      </c>
      <c r="CM11" s="38">
        <f aca="true" t="shared" si="17" ref="CM11:CM42">SUM(CD11:CE11)+CI11</f>
        <v>349000</v>
      </c>
      <c r="CN11" s="39">
        <f aca="true" t="shared" si="18" ref="CN11:CN42">SUM(CL11:CM11)</f>
        <v>360000</v>
      </c>
      <c r="CO11" s="77" t="s">
        <v>96</v>
      </c>
    </row>
    <row r="12" spans="1:93" ht="15.75">
      <c r="A12" s="56" t="s">
        <v>100</v>
      </c>
      <c r="B12" s="87" t="s">
        <v>97</v>
      </c>
      <c r="C12" s="183">
        <v>8000</v>
      </c>
      <c r="D12" s="35">
        <f>C12</f>
        <v>8000</v>
      </c>
      <c r="E12" s="14"/>
      <c r="F12" s="33">
        <v>12000</v>
      </c>
      <c r="G12" s="33">
        <v>4000</v>
      </c>
      <c r="H12" s="33"/>
      <c r="I12" s="35">
        <f t="shared" si="0"/>
        <v>16000</v>
      </c>
      <c r="J12" s="36">
        <v>1500</v>
      </c>
      <c r="K12" s="36"/>
      <c r="L12" s="36"/>
      <c r="M12" s="36"/>
      <c r="N12" s="36">
        <v>3000</v>
      </c>
      <c r="O12" s="36"/>
      <c r="P12" s="36">
        <v>3000</v>
      </c>
      <c r="Q12" s="36">
        <v>800</v>
      </c>
      <c r="R12" s="36"/>
      <c r="S12" s="36"/>
      <c r="T12" s="36"/>
      <c r="U12" s="12"/>
      <c r="V12" s="56" t="s">
        <v>100</v>
      </c>
      <c r="W12" s="87" t="s">
        <v>97</v>
      </c>
      <c r="X12" s="33"/>
      <c r="Y12" s="14"/>
      <c r="Z12" s="36"/>
      <c r="AA12" s="36"/>
      <c r="AB12" s="36">
        <v>4000</v>
      </c>
      <c r="AC12" s="36"/>
      <c r="AD12" s="36"/>
      <c r="AE12" s="36">
        <v>10000</v>
      </c>
      <c r="AF12" s="36"/>
      <c r="AG12" s="36"/>
      <c r="AH12" s="36">
        <v>4000</v>
      </c>
      <c r="AI12" s="36"/>
      <c r="AJ12" s="36"/>
      <c r="AK12" s="36"/>
      <c r="AL12" s="36"/>
      <c r="AM12" s="42">
        <v>700</v>
      </c>
      <c r="AN12" s="56" t="s">
        <v>100</v>
      </c>
      <c r="AO12" s="36"/>
      <c r="AP12" s="33"/>
      <c r="AQ12" s="33"/>
      <c r="AR12" s="33">
        <v>28000</v>
      </c>
      <c r="AS12" s="35">
        <f aca="true" t="shared" si="19" ref="AS12:AS56">SUM(AP12:AR12)</f>
        <v>28000</v>
      </c>
      <c r="AT12" s="36">
        <v>6000</v>
      </c>
      <c r="AU12" s="14"/>
      <c r="AV12" s="36"/>
      <c r="AW12" s="33"/>
      <c r="AX12" s="33">
        <v>28000</v>
      </c>
      <c r="AY12" s="35">
        <f t="shared" si="1"/>
        <v>28000</v>
      </c>
      <c r="AZ12" s="36"/>
      <c r="BA12" s="14"/>
      <c r="BB12" s="36">
        <v>2000</v>
      </c>
      <c r="BC12" s="33"/>
      <c r="BD12" s="33">
        <v>2000</v>
      </c>
      <c r="BE12" s="35">
        <f t="shared" si="2"/>
        <v>2000</v>
      </c>
      <c r="BF12" s="36">
        <v>35000</v>
      </c>
      <c r="BG12" s="36">
        <v>45000</v>
      </c>
      <c r="BH12" s="33"/>
      <c r="BI12" s="33"/>
      <c r="BJ12" s="33"/>
      <c r="BK12" s="37"/>
      <c r="BL12" s="56" t="s">
        <v>100</v>
      </c>
      <c r="BM12" s="38">
        <f t="shared" si="3"/>
        <v>12000</v>
      </c>
      <c r="BN12" s="38">
        <f t="shared" si="4"/>
        <v>8000</v>
      </c>
      <c r="BO12" t="s">
        <v>97</v>
      </c>
      <c r="BP12" s="38">
        <f t="shared" si="5"/>
        <v>12300</v>
      </c>
      <c r="BQ12" s="35">
        <f t="shared" si="6"/>
        <v>32300</v>
      </c>
      <c r="BR12" s="36"/>
      <c r="BS12" s="38"/>
      <c r="BT12" s="87" t="s">
        <v>98</v>
      </c>
      <c r="BU12" s="38">
        <f t="shared" si="7"/>
        <v>18700</v>
      </c>
      <c r="BV12" t="s">
        <v>99</v>
      </c>
      <c r="BW12" s="35">
        <f t="shared" si="8"/>
        <v>18700</v>
      </c>
      <c r="BX12" s="36"/>
      <c r="BY12" s="38"/>
      <c r="BZ12" s="38">
        <f t="shared" si="9"/>
        <v>62000</v>
      </c>
      <c r="CA12" s="39">
        <f t="shared" si="10"/>
        <v>62000</v>
      </c>
      <c r="CB12" s="56" t="s">
        <v>100</v>
      </c>
      <c r="CC12" s="38">
        <f t="shared" si="11"/>
        <v>12000</v>
      </c>
      <c r="CD12" s="38">
        <f>BN12+400000</f>
        <v>408000</v>
      </c>
      <c r="CE12" s="38">
        <f t="shared" si="12"/>
        <v>93000</v>
      </c>
      <c r="CF12" s="40">
        <f t="shared" si="13"/>
        <v>513000</v>
      </c>
      <c r="CG12" s="41"/>
      <c r="CH12" s="38"/>
      <c r="CI12" s="38">
        <f t="shared" si="14"/>
        <v>84000</v>
      </c>
      <c r="CJ12" s="40">
        <f t="shared" si="15"/>
        <v>84000</v>
      </c>
      <c r="CK12" s="41"/>
      <c r="CL12" s="38">
        <f t="shared" si="16"/>
        <v>12000</v>
      </c>
      <c r="CM12" s="38">
        <f t="shared" si="17"/>
        <v>585000</v>
      </c>
      <c r="CN12" s="39">
        <f t="shared" si="18"/>
        <v>597000</v>
      </c>
      <c r="CO12" s="77" t="s">
        <v>100</v>
      </c>
    </row>
    <row r="13" spans="1:93" ht="15.75">
      <c r="A13" s="56" t="s">
        <v>101</v>
      </c>
      <c r="B13" s="87" t="s">
        <v>97</v>
      </c>
      <c r="C13" s="183">
        <v>6000</v>
      </c>
      <c r="D13" s="35">
        <f>C13</f>
        <v>6000</v>
      </c>
      <c r="E13" s="14"/>
      <c r="F13" s="33">
        <v>8000</v>
      </c>
      <c r="G13" s="33">
        <v>4000</v>
      </c>
      <c r="H13" s="33"/>
      <c r="I13" s="35">
        <f t="shared" si="0"/>
        <v>12000</v>
      </c>
      <c r="J13" s="36">
        <v>3000</v>
      </c>
      <c r="K13" s="36"/>
      <c r="L13" s="36"/>
      <c r="M13" s="36"/>
      <c r="N13" s="36">
        <v>1000</v>
      </c>
      <c r="O13" s="36"/>
      <c r="P13" s="36">
        <v>4500</v>
      </c>
      <c r="Q13" s="36">
        <v>500</v>
      </c>
      <c r="R13" s="36"/>
      <c r="S13" s="36"/>
      <c r="T13" s="36"/>
      <c r="U13" s="12"/>
      <c r="V13" s="56" t="s">
        <v>101</v>
      </c>
      <c r="W13" s="87" t="s">
        <v>97</v>
      </c>
      <c r="X13" s="33"/>
      <c r="Y13" s="14"/>
      <c r="Z13" s="36"/>
      <c r="AA13" s="36"/>
      <c r="AB13" s="36">
        <v>1000</v>
      </c>
      <c r="AC13" s="36"/>
      <c r="AD13" s="36"/>
      <c r="AE13" s="36">
        <v>7000</v>
      </c>
      <c r="AF13" s="36"/>
      <c r="AG13" s="36"/>
      <c r="AH13" s="36">
        <v>3000</v>
      </c>
      <c r="AI13" s="36"/>
      <c r="AJ13" s="36"/>
      <c r="AK13" s="36"/>
      <c r="AL13" s="36"/>
      <c r="AM13" s="37">
        <v>2000</v>
      </c>
      <c r="AN13" s="56" t="s">
        <v>101</v>
      </c>
      <c r="AO13" s="36"/>
      <c r="AP13" s="33"/>
      <c r="AQ13" s="33"/>
      <c r="AR13" s="33">
        <v>68000</v>
      </c>
      <c r="AS13" s="35">
        <f t="shared" si="19"/>
        <v>68000</v>
      </c>
      <c r="AT13" s="36">
        <v>5000</v>
      </c>
      <c r="AU13" s="14"/>
      <c r="AV13" s="36"/>
      <c r="AW13" s="33"/>
      <c r="AX13" s="33">
        <v>29000</v>
      </c>
      <c r="AY13" s="35">
        <f t="shared" si="1"/>
        <v>29000</v>
      </c>
      <c r="AZ13" s="36"/>
      <c r="BA13" s="14"/>
      <c r="BB13" s="36">
        <v>5000</v>
      </c>
      <c r="BC13" s="33"/>
      <c r="BD13" s="33">
        <v>4000</v>
      </c>
      <c r="BE13" s="35">
        <f t="shared" si="2"/>
        <v>4000</v>
      </c>
      <c r="BF13" s="36">
        <v>22000</v>
      </c>
      <c r="BG13" s="36">
        <v>40000</v>
      </c>
      <c r="BH13" s="33"/>
      <c r="BI13" s="33"/>
      <c r="BJ13" s="33">
        <v>4000</v>
      </c>
      <c r="BK13" s="39">
        <f>BJ13+BH13</f>
        <v>4000</v>
      </c>
      <c r="BL13" s="56" t="s">
        <v>101</v>
      </c>
      <c r="BM13" s="38">
        <f t="shared" si="3"/>
        <v>8000</v>
      </c>
      <c r="BN13" s="38">
        <f t="shared" si="4"/>
        <v>6000</v>
      </c>
      <c r="BO13" t="s">
        <v>97</v>
      </c>
      <c r="BP13" s="38">
        <f t="shared" si="5"/>
        <v>13000</v>
      </c>
      <c r="BQ13" s="35">
        <f t="shared" si="6"/>
        <v>27000</v>
      </c>
      <c r="BR13" s="36"/>
      <c r="BS13" s="38"/>
      <c r="BT13" s="87" t="s">
        <v>98</v>
      </c>
      <c r="BU13" s="38">
        <f t="shared" si="7"/>
        <v>13000</v>
      </c>
      <c r="BV13" t="s">
        <v>99</v>
      </c>
      <c r="BW13" s="35">
        <f t="shared" si="8"/>
        <v>13000</v>
      </c>
      <c r="BX13" s="36"/>
      <c r="BY13" s="38"/>
      <c r="BZ13" s="38">
        <f t="shared" si="9"/>
        <v>102000</v>
      </c>
      <c r="CA13" s="39">
        <f t="shared" si="10"/>
        <v>102000</v>
      </c>
      <c r="CB13" s="56" t="s">
        <v>101</v>
      </c>
      <c r="CC13" s="38">
        <f t="shared" si="11"/>
        <v>8000</v>
      </c>
      <c r="CD13" s="38">
        <f>BN13+270000</f>
        <v>276000</v>
      </c>
      <c r="CE13" s="38">
        <f t="shared" si="12"/>
        <v>128000</v>
      </c>
      <c r="CF13" s="40">
        <f t="shared" si="13"/>
        <v>412000</v>
      </c>
      <c r="CG13" s="41"/>
      <c r="CH13" s="38"/>
      <c r="CI13" s="38">
        <f t="shared" si="14"/>
        <v>75000</v>
      </c>
      <c r="CJ13" s="40">
        <f t="shared" si="15"/>
        <v>75000</v>
      </c>
      <c r="CK13" s="41"/>
      <c r="CL13" s="38">
        <f t="shared" si="16"/>
        <v>8000</v>
      </c>
      <c r="CM13" s="38">
        <f t="shared" si="17"/>
        <v>479000</v>
      </c>
      <c r="CN13" s="39">
        <f t="shared" si="18"/>
        <v>487000</v>
      </c>
      <c r="CO13" s="77" t="s">
        <v>101</v>
      </c>
    </row>
    <row r="14" spans="1:93" ht="15.75">
      <c r="A14" s="56" t="s">
        <v>102</v>
      </c>
      <c r="B14" s="87" t="s">
        <v>97</v>
      </c>
      <c r="C14" s="183">
        <v>6000</v>
      </c>
      <c r="D14" s="35">
        <f>C14</f>
        <v>6000</v>
      </c>
      <c r="E14" s="14"/>
      <c r="F14" s="33">
        <v>10000</v>
      </c>
      <c r="G14" s="33">
        <v>16000</v>
      </c>
      <c r="H14" s="33"/>
      <c r="I14" s="35">
        <f t="shared" si="0"/>
        <v>26000</v>
      </c>
      <c r="J14" s="36">
        <v>500</v>
      </c>
      <c r="K14" s="36"/>
      <c r="L14" s="36"/>
      <c r="M14" s="36"/>
      <c r="N14" s="36">
        <v>800</v>
      </c>
      <c r="O14" s="36"/>
      <c r="P14" s="36">
        <v>1300</v>
      </c>
      <c r="Q14" s="36">
        <v>200</v>
      </c>
      <c r="R14" s="36"/>
      <c r="S14" s="36"/>
      <c r="T14" s="36"/>
      <c r="U14" s="12"/>
      <c r="V14" s="56" t="s">
        <v>102</v>
      </c>
      <c r="W14" s="87" t="s">
        <v>97</v>
      </c>
      <c r="X14" s="33"/>
      <c r="Y14" s="14"/>
      <c r="Z14" s="36"/>
      <c r="AA14" s="36"/>
      <c r="AB14" s="36">
        <v>900</v>
      </c>
      <c r="AC14" s="36"/>
      <c r="AD14" s="36"/>
      <c r="AE14" s="36">
        <v>3000</v>
      </c>
      <c r="AF14" s="36"/>
      <c r="AG14" s="36"/>
      <c r="AH14" s="36"/>
      <c r="AI14" s="36"/>
      <c r="AJ14" s="36"/>
      <c r="AK14" s="36"/>
      <c r="AL14" s="36"/>
      <c r="AM14" s="37">
        <v>600</v>
      </c>
      <c r="AN14" s="56" t="s">
        <v>102</v>
      </c>
      <c r="AO14" s="36"/>
      <c r="AP14" s="33"/>
      <c r="AQ14" s="33"/>
      <c r="AR14" s="33">
        <v>86000</v>
      </c>
      <c r="AS14" s="35">
        <f t="shared" si="19"/>
        <v>86000</v>
      </c>
      <c r="AT14" s="36">
        <v>2000</v>
      </c>
      <c r="AU14" s="14"/>
      <c r="AV14" s="36"/>
      <c r="AW14" s="33">
        <v>8000</v>
      </c>
      <c r="AX14" s="33">
        <v>9000</v>
      </c>
      <c r="AY14" s="35">
        <f t="shared" si="1"/>
        <v>17000</v>
      </c>
      <c r="AZ14" s="36"/>
      <c r="BA14" s="14"/>
      <c r="BB14" s="36">
        <v>2000</v>
      </c>
      <c r="BC14" s="33"/>
      <c r="BD14" s="33">
        <v>2000</v>
      </c>
      <c r="BE14" s="35">
        <f t="shared" si="2"/>
        <v>2000</v>
      </c>
      <c r="BF14" s="36">
        <v>7000</v>
      </c>
      <c r="BG14" s="36">
        <v>20000</v>
      </c>
      <c r="BH14" s="33"/>
      <c r="BI14" s="33"/>
      <c r="BJ14" s="33"/>
      <c r="BK14" s="39"/>
      <c r="BL14" s="56" t="s">
        <v>102</v>
      </c>
      <c r="BM14" s="38">
        <f t="shared" si="3"/>
        <v>10000</v>
      </c>
      <c r="BN14" s="38">
        <f t="shared" si="4"/>
        <v>6000</v>
      </c>
      <c r="BO14" t="s">
        <v>97</v>
      </c>
      <c r="BP14" s="38">
        <f t="shared" si="5"/>
        <v>18800</v>
      </c>
      <c r="BQ14" s="35">
        <f t="shared" si="6"/>
        <v>34800</v>
      </c>
      <c r="BR14" s="36"/>
      <c r="BS14" s="38"/>
      <c r="BT14" s="87" t="s">
        <v>98</v>
      </c>
      <c r="BU14" s="38">
        <f t="shared" si="7"/>
        <v>4500</v>
      </c>
      <c r="BV14" t="s">
        <v>99</v>
      </c>
      <c r="BW14" s="35">
        <f t="shared" si="8"/>
        <v>4500</v>
      </c>
      <c r="BX14" s="36"/>
      <c r="BY14" s="38">
        <f aca="true" t="shared" si="20" ref="BY14:BY61">AP14+AW14</f>
        <v>8000</v>
      </c>
      <c r="BZ14" s="38">
        <f t="shared" si="9"/>
        <v>97000</v>
      </c>
      <c r="CA14" s="39">
        <f t="shared" si="10"/>
        <v>105000</v>
      </c>
      <c r="CB14" s="56" t="s">
        <v>102</v>
      </c>
      <c r="CC14" s="38">
        <f t="shared" si="11"/>
        <v>18000</v>
      </c>
      <c r="CD14" s="38">
        <f>BN14+225000</f>
        <v>231000</v>
      </c>
      <c r="CE14" s="38">
        <f t="shared" si="12"/>
        <v>120300</v>
      </c>
      <c r="CF14" s="40">
        <f t="shared" si="13"/>
        <v>369300</v>
      </c>
      <c r="CG14" s="41"/>
      <c r="CH14" s="38"/>
      <c r="CI14" s="38">
        <f t="shared" si="14"/>
        <v>31000</v>
      </c>
      <c r="CJ14" s="40">
        <f t="shared" si="15"/>
        <v>31000</v>
      </c>
      <c r="CK14" s="41"/>
      <c r="CL14" s="38">
        <f t="shared" si="16"/>
        <v>18000</v>
      </c>
      <c r="CM14" s="38">
        <f t="shared" si="17"/>
        <v>382300</v>
      </c>
      <c r="CN14" s="39">
        <f t="shared" si="18"/>
        <v>400300</v>
      </c>
      <c r="CO14" s="77" t="s">
        <v>102</v>
      </c>
    </row>
    <row r="15" spans="1:117" ht="15.75">
      <c r="A15" s="56" t="s">
        <v>103</v>
      </c>
      <c r="B15" s="174">
        <v>84716</v>
      </c>
      <c r="C15" s="175">
        <v>2641</v>
      </c>
      <c r="D15" s="176">
        <f>B15+C15</f>
        <v>87357</v>
      </c>
      <c r="E15" s="14"/>
      <c r="F15" s="33">
        <v>7458</v>
      </c>
      <c r="G15" s="33">
        <v>13650</v>
      </c>
      <c r="H15" s="33"/>
      <c r="I15" s="35">
        <f t="shared" si="0"/>
        <v>21108</v>
      </c>
      <c r="J15" s="36">
        <v>2650</v>
      </c>
      <c r="K15" s="36">
        <v>950</v>
      </c>
      <c r="L15" s="36">
        <v>385</v>
      </c>
      <c r="M15" s="36"/>
      <c r="N15" s="36">
        <v>660</v>
      </c>
      <c r="O15" s="36"/>
      <c r="P15" s="36">
        <v>3200</v>
      </c>
      <c r="Q15" s="36">
        <v>5</v>
      </c>
      <c r="R15" s="36"/>
      <c r="S15" s="36"/>
      <c r="T15" s="36"/>
      <c r="U15" s="12"/>
      <c r="V15" s="56" t="s">
        <v>103</v>
      </c>
      <c r="W15" s="108">
        <v>5800</v>
      </c>
      <c r="X15" s="33"/>
      <c r="Y15" s="35">
        <f>W15+X15</f>
        <v>5800</v>
      </c>
      <c r="Z15" s="36"/>
      <c r="AA15" s="36"/>
      <c r="AB15" s="36">
        <v>327</v>
      </c>
      <c r="AC15" s="36"/>
      <c r="AD15" s="36"/>
      <c r="AE15" s="36">
        <v>896</v>
      </c>
      <c r="AF15" s="36">
        <v>5</v>
      </c>
      <c r="AG15" s="36"/>
      <c r="AH15" s="36">
        <v>120</v>
      </c>
      <c r="AI15" s="36"/>
      <c r="AJ15" s="36"/>
      <c r="AK15" s="36"/>
      <c r="AL15" s="36"/>
      <c r="AM15" s="37">
        <v>1500</v>
      </c>
      <c r="AN15" s="56" t="s">
        <v>103</v>
      </c>
      <c r="AO15" s="36"/>
      <c r="AP15" s="33"/>
      <c r="AQ15" s="33"/>
      <c r="AR15" s="33">
        <v>18200</v>
      </c>
      <c r="AS15" s="35">
        <f t="shared" si="19"/>
        <v>18200</v>
      </c>
      <c r="AT15" s="36">
        <v>5000</v>
      </c>
      <c r="AU15" s="14"/>
      <c r="AV15" s="36"/>
      <c r="AW15" s="33">
        <v>1537</v>
      </c>
      <c r="AX15" s="33">
        <v>4900</v>
      </c>
      <c r="AY15" s="35">
        <f t="shared" si="1"/>
        <v>6437</v>
      </c>
      <c r="AZ15" s="36"/>
      <c r="BA15" s="14"/>
      <c r="BB15" s="36">
        <v>1200</v>
      </c>
      <c r="BC15" s="33"/>
      <c r="BD15" s="33">
        <v>474</v>
      </c>
      <c r="BE15" s="35">
        <f t="shared" si="2"/>
        <v>474</v>
      </c>
      <c r="BF15" s="36">
        <v>5000</v>
      </c>
      <c r="BG15" s="36">
        <v>5500</v>
      </c>
      <c r="BH15" s="33"/>
      <c r="BI15" s="33"/>
      <c r="BJ15" s="33"/>
      <c r="BK15" s="39"/>
      <c r="BL15" s="56" t="s">
        <v>103</v>
      </c>
      <c r="BM15" s="38">
        <f t="shared" si="3"/>
        <v>7458</v>
      </c>
      <c r="BN15" s="38">
        <f t="shared" si="4"/>
        <v>87357</v>
      </c>
      <c r="BP15" s="38">
        <f t="shared" si="5"/>
        <v>21500</v>
      </c>
      <c r="BQ15" s="35">
        <f t="shared" si="6"/>
        <v>116315</v>
      </c>
      <c r="BR15" s="36"/>
      <c r="BS15" s="38"/>
      <c r="BT15" s="38">
        <f aca="true" t="shared" si="21" ref="BT15:BT59">SUM(W15:X15)</f>
        <v>5800</v>
      </c>
      <c r="BU15" s="38">
        <f t="shared" si="7"/>
        <v>2848</v>
      </c>
      <c r="BV15" t="s">
        <v>99</v>
      </c>
      <c r="BW15" s="35">
        <f t="shared" si="8"/>
        <v>8648</v>
      </c>
      <c r="BX15" s="36"/>
      <c r="BY15" s="38">
        <f t="shared" si="20"/>
        <v>1537</v>
      </c>
      <c r="BZ15" s="38">
        <f t="shared" si="9"/>
        <v>28100</v>
      </c>
      <c r="CA15" s="39">
        <f t="shared" si="10"/>
        <v>29637</v>
      </c>
      <c r="CB15" s="56" t="s">
        <v>103</v>
      </c>
      <c r="CC15" s="38">
        <f t="shared" si="11"/>
        <v>8995</v>
      </c>
      <c r="CD15" s="38">
        <f aca="true" t="shared" si="22" ref="CD15:CD61">BN15+BT15</f>
        <v>93157</v>
      </c>
      <c r="CE15" s="38">
        <f t="shared" si="12"/>
        <v>52448</v>
      </c>
      <c r="CF15" s="40">
        <f t="shared" si="13"/>
        <v>154600</v>
      </c>
      <c r="CG15" s="41"/>
      <c r="CH15" s="38"/>
      <c r="CI15" s="38">
        <f t="shared" si="14"/>
        <v>12174</v>
      </c>
      <c r="CJ15" s="40">
        <f t="shared" si="15"/>
        <v>12174</v>
      </c>
      <c r="CK15" s="41"/>
      <c r="CL15" s="38">
        <f t="shared" si="16"/>
        <v>8995</v>
      </c>
      <c r="CM15" s="38">
        <f t="shared" si="17"/>
        <v>157779</v>
      </c>
      <c r="CN15" s="39">
        <f t="shared" si="18"/>
        <v>166774</v>
      </c>
      <c r="CO15" s="77" t="s">
        <v>103</v>
      </c>
      <c r="DM15" s="43"/>
    </row>
    <row r="16" spans="1:117" ht="15.75">
      <c r="A16" s="56" t="s">
        <v>104</v>
      </c>
      <c r="B16" s="174">
        <v>47300</v>
      </c>
      <c r="C16" s="175">
        <v>7689</v>
      </c>
      <c r="D16" s="176">
        <f aca="true" t="shared" si="23" ref="D16:D61">B16+C16</f>
        <v>54989</v>
      </c>
      <c r="E16" s="14"/>
      <c r="F16" s="33">
        <v>3045</v>
      </c>
      <c r="G16" s="33">
        <v>2285</v>
      </c>
      <c r="H16" s="33"/>
      <c r="I16" s="35">
        <f t="shared" si="0"/>
        <v>5330</v>
      </c>
      <c r="J16" s="36">
        <v>330</v>
      </c>
      <c r="K16" s="36"/>
      <c r="L16" s="36"/>
      <c r="M16" s="36"/>
      <c r="N16" s="36">
        <v>358</v>
      </c>
      <c r="O16" s="36"/>
      <c r="P16" s="36">
        <v>700</v>
      </c>
      <c r="Q16" s="36">
        <v>30</v>
      </c>
      <c r="R16" s="36">
        <v>10</v>
      </c>
      <c r="S16" s="36">
        <v>140</v>
      </c>
      <c r="T16" s="36"/>
      <c r="U16" s="12"/>
      <c r="V16" s="56" t="s">
        <v>104</v>
      </c>
      <c r="W16" s="108">
        <v>12200</v>
      </c>
      <c r="X16" s="33"/>
      <c r="Y16" s="35">
        <f aca="true" t="shared" si="24" ref="Y16:Y62">W16+X16</f>
        <v>12200</v>
      </c>
      <c r="Z16" s="36"/>
      <c r="AA16" s="36"/>
      <c r="AB16" s="36">
        <v>838</v>
      </c>
      <c r="AC16" s="36"/>
      <c r="AD16" s="36">
        <v>25</v>
      </c>
      <c r="AE16" s="36">
        <v>5316</v>
      </c>
      <c r="AF16" s="36"/>
      <c r="AG16" s="36">
        <v>25</v>
      </c>
      <c r="AH16" s="36">
        <v>2195</v>
      </c>
      <c r="AI16" s="36"/>
      <c r="AJ16" s="36"/>
      <c r="AK16" s="36"/>
      <c r="AL16" s="36">
        <v>50</v>
      </c>
      <c r="AM16" s="37">
        <v>800</v>
      </c>
      <c r="AN16" s="56" t="s">
        <v>104</v>
      </c>
      <c r="AO16" s="36"/>
      <c r="AP16" s="33"/>
      <c r="AQ16" s="33"/>
      <c r="AR16" s="33">
        <v>10750</v>
      </c>
      <c r="AS16" s="35">
        <f t="shared" si="19"/>
        <v>10750</v>
      </c>
      <c r="AT16" s="36">
        <v>1205</v>
      </c>
      <c r="AU16" s="14"/>
      <c r="AV16" s="36"/>
      <c r="AW16" s="33">
        <v>875</v>
      </c>
      <c r="AX16" s="33">
        <v>6832</v>
      </c>
      <c r="AY16" s="35">
        <f t="shared" si="1"/>
        <v>7707</v>
      </c>
      <c r="AZ16" s="36"/>
      <c r="BA16" s="14"/>
      <c r="BB16" s="36">
        <v>142</v>
      </c>
      <c r="BC16" s="33"/>
      <c r="BD16" s="33">
        <v>2400</v>
      </c>
      <c r="BE16" s="35">
        <f t="shared" si="2"/>
        <v>2400</v>
      </c>
      <c r="BF16" s="36">
        <v>4090</v>
      </c>
      <c r="BG16" s="36">
        <v>8170</v>
      </c>
      <c r="BH16" s="33"/>
      <c r="BI16" s="33"/>
      <c r="BJ16" s="33">
        <v>380</v>
      </c>
      <c r="BK16" s="39">
        <f aca="true" t="shared" si="25" ref="BK16:BK61">BJ16+BH16</f>
        <v>380</v>
      </c>
      <c r="BL16" s="56" t="s">
        <v>104</v>
      </c>
      <c r="BM16" s="38">
        <f t="shared" si="3"/>
        <v>3045</v>
      </c>
      <c r="BN16" s="38">
        <f t="shared" si="4"/>
        <v>54989</v>
      </c>
      <c r="BP16" s="38">
        <f t="shared" si="5"/>
        <v>3853</v>
      </c>
      <c r="BQ16" s="35">
        <f t="shared" si="6"/>
        <v>61887</v>
      </c>
      <c r="BR16" s="36"/>
      <c r="BS16" s="38"/>
      <c r="BT16" s="38">
        <f t="shared" si="21"/>
        <v>12200</v>
      </c>
      <c r="BU16" s="38">
        <f t="shared" si="7"/>
        <v>9249</v>
      </c>
      <c r="BV16" t="s">
        <v>99</v>
      </c>
      <c r="BW16" s="35">
        <f t="shared" si="8"/>
        <v>21449</v>
      </c>
      <c r="BX16" s="36"/>
      <c r="BY16" s="38">
        <f t="shared" si="20"/>
        <v>875</v>
      </c>
      <c r="BZ16" s="38">
        <f t="shared" si="9"/>
        <v>18787</v>
      </c>
      <c r="CA16" s="39">
        <f t="shared" si="10"/>
        <v>19662</v>
      </c>
      <c r="CB16" s="56" t="s">
        <v>104</v>
      </c>
      <c r="CC16" s="38">
        <f t="shared" si="11"/>
        <v>3920</v>
      </c>
      <c r="CD16" s="38">
        <f t="shared" si="22"/>
        <v>67189</v>
      </c>
      <c r="CE16" s="38">
        <f t="shared" si="12"/>
        <v>31889</v>
      </c>
      <c r="CF16" s="40">
        <f t="shared" si="13"/>
        <v>102998</v>
      </c>
      <c r="CG16" s="41"/>
      <c r="CH16" s="38"/>
      <c r="CI16" s="38">
        <f t="shared" si="14"/>
        <v>15182</v>
      </c>
      <c r="CJ16" s="40">
        <f t="shared" si="15"/>
        <v>15182</v>
      </c>
      <c r="CK16" s="41"/>
      <c r="CL16" s="38">
        <f t="shared" si="16"/>
        <v>3920</v>
      </c>
      <c r="CM16" s="38">
        <f t="shared" si="17"/>
        <v>114260</v>
      </c>
      <c r="CN16" s="39">
        <f t="shared" si="18"/>
        <v>118180</v>
      </c>
      <c r="CO16" s="77" t="s">
        <v>104</v>
      </c>
      <c r="DM16" s="43"/>
    </row>
    <row r="17" spans="1:117" ht="15.75">
      <c r="A17" s="56" t="s">
        <v>105</v>
      </c>
      <c r="B17" s="174">
        <v>99300</v>
      </c>
      <c r="C17" s="175">
        <v>7853</v>
      </c>
      <c r="D17" s="176">
        <f t="shared" si="23"/>
        <v>107153</v>
      </c>
      <c r="E17" s="14"/>
      <c r="F17" s="33">
        <v>14643</v>
      </c>
      <c r="G17" s="33">
        <v>14500</v>
      </c>
      <c r="H17" s="33">
        <v>100</v>
      </c>
      <c r="I17" s="35">
        <f t="shared" si="0"/>
        <v>29243</v>
      </c>
      <c r="J17" s="36">
        <v>1600</v>
      </c>
      <c r="K17" s="36"/>
      <c r="L17" s="36">
        <v>200</v>
      </c>
      <c r="M17" s="36">
        <v>30</v>
      </c>
      <c r="N17" s="36">
        <v>600</v>
      </c>
      <c r="O17" s="36"/>
      <c r="P17" s="36">
        <v>3300</v>
      </c>
      <c r="Q17" s="36">
        <v>200</v>
      </c>
      <c r="R17" s="36"/>
      <c r="S17" s="36"/>
      <c r="T17" s="36"/>
      <c r="U17" s="12"/>
      <c r="V17" s="56" t="s">
        <v>105</v>
      </c>
      <c r="W17" s="108">
        <v>20600</v>
      </c>
      <c r="X17" s="33"/>
      <c r="Y17" s="35">
        <f t="shared" si="24"/>
        <v>20600</v>
      </c>
      <c r="Z17" s="36"/>
      <c r="AA17" s="36"/>
      <c r="AB17" s="36">
        <v>400</v>
      </c>
      <c r="AC17" s="36"/>
      <c r="AD17" s="36"/>
      <c r="AE17" s="36">
        <v>4340</v>
      </c>
      <c r="AF17" s="36"/>
      <c r="AG17" s="36"/>
      <c r="AH17" s="36">
        <v>1300</v>
      </c>
      <c r="AI17" s="36"/>
      <c r="AJ17" s="36"/>
      <c r="AK17" s="36"/>
      <c r="AL17" s="36"/>
      <c r="AM17" s="37">
        <v>2200</v>
      </c>
      <c r="AN17" s="56" t="s">
        <v>105</v>
      </c>
      <c r="AO17" s="36"/>
      <c r="AP17" s="33"/>
      <c r="AQ17" s="33"/>
      <c r="AR17" s="33">
        <v>34650</v>
      </c>
      <c r="AS17" s="35">
        <f t="shared" si="19"/>
        <v>34650</v>
      </c>
      <c r="AT17" s="36">
        <v>7900</v>
      </c>
      <c r="AU17" s="14"/>
      <c r="AV17" s="36"/>
      <c r="AW17" s="33">
        <v>9571</v>
      </c>
      <c r="AX17" s="33">
        <v>17300</v>
      </c>
      <c r="AY17" s="35">
        <f t="shared" si="1"/>
        <v>26871</v>
      </c>
      <c r="AZ17" s="36"/>
      <c r="BA17" s="14"/>
      <c r="BB17" s="36">
        <v>600</v>
      </c>
      <c r="BC17" s="33"/>
      <c r="BD17" s="33">
        <v>7579</v>
      </c>
      <c r="BE17" s="35">
        <f t="shared" si="2"/>
        <v>7579</v>
      </c>
      <c r="BF17" s="36">
        <v>5700</v>
      </c>
      <c r="BG17" s="36">
        <v>32500</v>
      </c>
      <c r="BH17" s="33"/>
      <c r="BI17" s="33"/>
      <c r="BJ17" s="33">
        <v>500</v>
      </c>
      <c r="BK17" s="39">
        <f t="shared" si="25"/>
        <v>500</v>
      </c>
      <c r="BL17" s="56" t="s">
        <v>105</v>
      </c>
      <c r="BM17" s="38">
        <f t="shared" si="3"/>
        <v>14643</v>
      </c>
      <c r="BN17" s="38">
        <f t="shared" si="4"/>
        <v>107153</v>
      </c>
      <c r="BP17" s="38">
        <f t="shared" si="5"/>
        <v>20530</v>
      </c>
      <c r="BQ17" s="35">
        <f t="shared" si="6"/>
        <v>142326</v>
      </c>
      <c r="BR17" s="36"/>
      <c r="BS17" s="38"/>
      <c r="BT17" s="38">
        <f t="shared" si="21"/>
        <v>20600</v>
      </c>
      <c r="BU17" s="38">
        <f t="shared" si="7"/>
        <v>8240</v>
      </c>
      <c r="BV17" t="s">
        <v>99</v>
      </c>
      <c r="BW17" s="35">
        <f t="shared" si="8"/>
        <v>28840</v>
      </c>
      <c r="BX17" s="36"/>
      <c r="BY17" s="38">
        <f t="shared" si="20"/>
        <v>9571</v>
      </c>
      <c r="BZ17" s="38">
        <f t="shared" si="9"/>
        <v>59850</v>
      </c>
      <c r="CA17" s="39">
        <f t="shared" si="10"/>
        <v>69421</v>
      </c>
      <c r="CB17" s="56" t="s">
        <v>105</v>
      </c>
      <c r="CC17" s="38">
        <f t="shared" si="11"/>
        <v>24214</v>
      </c>
      <c r="CD17" s="38">
        <f t="shared" si="22"/>
        <v>127753</v>
      </c>
      <c r="CE17" s="38">
        <f t="shared" si="12"/>
        <v>88620</v>
      </c>
      <c r="CF17" s="40">
        <f t="shared" si="13"/>
        <v>240587</v>
      </c>
      <c r="CG17" s="41"/>
      <c r="CH17" s="38"/>
      <c r="CI17" s="38">
        <f t="shared" si="14"/>
        <v>46879</v>
      </c>
      <c r="CJ17" s="40">
        <f t="shared" si="15"/>
        <v>46879</v>
      </c>
      <c r="CK17" s="41"/>
      <c r="CL17" s="38">
        <f t="shared" si="16"/>
        <v>24214</v>
      </c>
      <c r="CM17" s="38">
        <f t="shared" si="17"/>
        <v>263252</v>
      </c>
      <c r="CN17" s="39">
        <f t="shared" si="18"/>
        <v>287466</v>
      </c>
      <c r="CO17" s="77" t="s">
        <v>105</v>
      </c>
      <c r="DM17" s="43"/>
    </row>
    <row r="18" spans="1:117" ht="15.75">
      <c r="A18" s="88" t="s">
        <v>106</v>
      </c>
      <c r="B18" s="177">
        <v>249600</v>
      </c>
      <c r="C18" s="178">
        <v>7100</v>
      </c>
      <c r="D18" s="176">
        <f t="shared" si="23"/>
        <v>256700</v>
      </c>
      <c r="E18" s="47"/>
      <c r="F18" s="45">
        <v>10833</v>
      </c>
      <c r="G18" s="45">
        <v>19300</v>
      </c>
      <c r="H18" s="45">
        <v>100</v>
      </c>
      <c r="I18" s="48">
        <f t="shared" si="0"/>
        <v>30233</v>
      </c>
      <c r="J18" s="49">
        <v>775</v>
      </c>
      <c r="K18" s="49">
        <v>955</v>
      </c>
      <c r="L18" s="49"/>
      <c r="M18" s="49"/>
      <c r="N18" s="49">
        <v>3300</v>
      </c>
      <c r="O18" s="49"/>
      <c r="P18" s="49">
        <v>680</v>
      </c>
      <c r="Q18" s="49">
        <v>10</v>
      </c>
      <c r="R18" s="49"/>
      <c r="S18" s="49"/>
      <c r="T18" s="49"/>
      <c r="U18" s="19"/>
      <c r="V18" s="88" t="s">
        <v>106</v>
      </c>
      <c r="W18" s="109">
        <v>9900</v>
      </c>
      <c r="X18" s="45"/>
      <c r="Y18" s="35">
        <f t="shared" si="24"/>
        <v>9900</v>
      </c>
      <c r="Z18" s="49"/>
      <c r="AA18" s="49"/>
      <c r="AB18" s="49"/>
      <c r="AC18" s="49"/>
      <c r="AD18" s="49"/>
      <c r="AE18" s="49">
        <v>837</v>
      </c>
      <c r="AF18" s="49"/>
      <c r="AG18" s="49"/>
      <c r="AH18" s="49">
        <v>10</v>
      </c>
      <c r="AI18" s="49"/>
      <c r="AJ18" s="49"/>
      <c r="AK18" s="49"/>
      <c r="AL18" s="49"/>
      <c r="AM18" s="50">
        <v>1500</v>
      </c>
      <c r="AN18" s="88" t="s">
        <v>106</v>
      </c>
      <c r="AO18" s="49"/>
      <c r="AP18" s="45"/>
      <c r="AQ18" s="45"/>
      <c r="AR18" s="45">
        <v>80150</v>
      </c>
      <c r="AS18" s="48">
        <f t="shared" si="19"/>
        <v>80150</v>
      </c>
      <c r="AT18" s="49">
        <v>10000</v>
      </c>
      <c r="AU18" s="47"/>
      <c r="AV18" s="49"/>
      <c r="AW18" s="45">
        <v>13243</v>
      </c>
      <c r="AX18" s="45">
        <v>17900</v>
      </c>
      <c r="AY18" s="48">
        <f t="shared" si="1"/>
        <v>31143</v>
      </c>
      <c r="AZ18" s="49"/>
      <c r="BA18" s="14"/>
      <c r="BB18" s="49"/>
      <c r="BC18" s="45"/>
      <c r="BD18" s="45">
        <v>2106</v>
      </c>
      <c r="BE18" s="48">
        <f t="shared" si="2"/>
        <v>2106</v>
      </c>
      <c r="BF18" s="49">
        <v>4300</v>
      </c>
      <c r="BG18" s="49">
        <v>45900</v>
      </c>
      <c r="BH18" s="45"/>
      <c r="BI18" s="45"/>
      <c r="BJ18" s="45">
        <v>400</v>
      </c>
      <c r="BK18" s="51">
        <f t="shared" si="25"/>
        <v>400</v>
      </c>
      <c r="BL18" s="88" t="s">
        <v>106</v>
      </c>
      <c r="BM18" s="44">
        <f t="shared" si="3"/>
        <v>10833</v>
      </c>
      <c r="BN18" s="44">
        <f t="shared" si="4"/>
        <v>256700</v>
      </c>
      <c r="BO18" s="16"/>
      <c r="BP18" s="44">
        <f t="shared" si="5"/>
        <v>25120</v>
      </c>
      <c r="BQ18" s="48">
        <f t="shared" si="6"/>
        <v>292653</v>
      </c>
      <c r="BR18" s="36"/>
      <c r="BS18" s="44"/>
      <c r="BT18" s="44">
        <f t="shared" si="21"/>
        <v>9900</v>
      </c>
      <c r="BU18" s="44">
        <f t="shared" si="7"/>
        <v>2347</v>
      </c>
      <c r="BV18" s="16" t="s">
        <v>99</v>
      </c>
      <c r="BW18" s="48">
        <f t="shared" si="8"/>
        <v>12247</v>
      </c>
      <c r="BX18" s="36"/>
      <c r="BY18" s="44">
        <f t="shared" si="20"/>
        <v>13243</v>
      </c>
      <c r="BZ18" s="44">
        <f t="shared" si="9"/>
        <v>108050</v>
      </c>
      <c r="CA18" s="51">
        <f t="shared" si="10"/>
        <v>121293</v>
      </c>
      <c r="CB18" s="88" t="s">
        <v>106</v>
      </c>
      <c r="CC18" s="44">
        <f t="shared" si="11"/>
        <v>24076</v>
      </c>
      <c r="CD18" s="44">
        <f t="shared" si="22"/>
        <v>266600</v>
      </c>
      <c r="CE18" s="44">
        <f t="shared" si="12"/>
        <v>135517</v>
      </c>
      <c r="CF18" s="52">
        <f t="shared" si="13"/>
        <v>426193</v>
      </c>
      <c r="CG18" s="41"/>
      <c r="CH18" s="44"/>
      <c r="CI18" s="44">
        <f t="shared" si="14"/>
        <v>52706</v>
      </c>
      <c r="CJ18" s="52">
        <f t="shared" si="15"/>
        <v>52706</v>
      </c>
      <c r="CK18" s="41"/>
      <c r="CL18" s="44">
        <f t="shared" si="16"/>
        <v>24076</v>
      </c>
      <c r="CM18" s="44">
        <f t="shared" si="17"/>
        <v>454823</v>
      </c>
      <c r="CN18" s="51">
        <f t="shared" si="18"/>
        <v>478899</v>
      </c>
      <c r="CO18" s="89" t="s">
        <v>106</v>
      </c>
      <c r="DM18" s="43"/>
    </row>
    <row r="19" spans="1:117" ht="15.75">
      <c r="A19" s="56" t="s">
        <v>107</v>
      </c>
      <c r="B19" s="174">
        <v>210000</v>
      </c>
      <c r="C19" s="175">
        <v>8940</v>
      </c>
      <c r="D19" s="179">
        <f t="shared" si="23"/>
        <v>218940</v>
      </c>
      <c r="E19" s="14"/>
      <c r="F19" s="33">
        <v>9605</v>
      </c>
      <c r="G19" s="33">
        <v>14200</v>
      </c>
      <c r="H19" s="33"/>
      <c r="I19" s="35">
        <f t="shared" si="0"/>
        <v>23805</v>
      </c>
      <c r="J19" s="36">
        <v>900</v>
      </c>
      <c r="K19" s="36"/>
      <c r="L19" s="36"/>
      <c r="M19" s="36"/>
      <c r="N19" s="36">
        <v>350</v>
      </c>
      <c r="O19" s="36"/>
      <c r="P19" s="36">
        <v>650</v>
      </c>
      <c r="Q19" s="36">
        <v>50</v>
      </c>
      <c r="R19" s="36">
        <v>10</v>
      </c>
      <c r="S19" s="36"/>
      <c r="T19" s="36"/>
      <c r="U19" s="12"/>
      <c r="V19" s="56" t="s">
        <v>107</v>
      </c>
      <c r="W19" s="108">
        <v>14000</v>
      </c>
      <c r="X19" s="33"/>
      <c r="Y19" s="112">
        <f t="shared" si="24"/>
        <v>14000</v>
      </c>
      <c r="Z19" s="36"/>
      <c r="AA19" s="36"/>
      <c r="AB19" s="36">
        <v>250</v>
      </c>
      <c r="AC19" s="36"/>
      <c r="AD19" s="36"/>
      <c r="AE19" s="36">
        <v>940</v>
      </c>
      <c r="AF19" s="36"/>
      <c r="AG19" s="36"/>
      <c r="AH19" s="36">
        <v>800</v>
      </c>
      <c r="AI19" s="36"/>
      <c r="AJ19" s="36"/>
      <c r="AK19" s="36"/>
      <c r="AL19" s="36"/>
      <c r="AM19" s="37"/>
      <c r="AN19" s="56" t="s">
        <v>107</v>
      </c>
      <c r="AO19" s="36"/>
      <c r="AP19" s="33"/>
      <c r="AQ19" s="33"/>
      <c r="AR19" s="33">
        <v>83300</v>
      </c>
      <c r="AS19" s="35">
        <f t="shared" si="19"/>
        <v>83300</v>
      </c>
      <c r="AT19" s="36">
        <v>20400</v>
      </c>
      <c r="AU19" s="14"/>
      <c r="AV19" s="36"/>
      <c r="AW19" s="33">
        <v>29166</v>
      </c>
      <c r="AX19" s="33">
        <v>25200</v>
      </c>
      <c r="AY19" s="35">
        <f t="shared" si="1"/>
        <v>54366</v>
      </c>
      <c r="AZ19" s="36"/>
      <c r="BA19" s="14"/>
      <c r="BB19" s="36">
        <v>1400</v>
      </c>
      <c r="BC19" s="33"/>
      <c r="BD19" s="33">
        <v>2205</v>
      </c>
      <c r="BE19" s="35">
        <f t="shared" si="2"/>
        <v>2205</v>
      </c>
      <c r="BF19" s="36">
        <v>8300</v>
      </c>
      <c r="BG19" s="36">
        <v>45000</v>
      </c>
      <c r="BH19" s="33"/>
      <c r="BI19" s="33"/>
      <c r="BJ19" s="33">
        <v>350</v>
      </c>
      <c r="BK19" s="39">
        <f t="shared" si="25"/>
        <v>350</v>
      </c>
      <c r="BL19" s="56" t="s">
        <v>107</v>
      </c>
      <c r="BM19" s="38">
        <f t="shared" si="3"/>
        <v>9605</v>
      </c>
      <c r="BN19" s="38">
        <f t="shared" si="4"/>
        <v>218940</v>
      </c>
      <c r="BP19" s="38">
        <f t="shared" si="5"/>
        <v>16160</v>
      </c>
      <c r="BQ19" s="35">
        <f t="shared" si="6"/>
        <v>244705</v>
      </c>
      <c r="BR19" s="36"/>
      <c r="BS19" s="38"/>
      <c r="BT19" s="38">
        <f t="shared" si="21"/>
        <v>14000</v>
      </c>
      <c r="BU19" s="38">
        <f t="shared" si="7"/>
        <v>1990</v>
      </c>
      <c r="BW19" s="35">
        <f t="shared" si="8"/>
        <v>15990</v>
      </c>
      <c r="BX19" s="36"/>
      <c r="BY19" s="38">
        <f t="shared" si="20"/>
        <v>29166</v>
      </c>
      <c r="BZ19" s="38">
        <f t="shared" si="9"/>
        <v>128900</v>
      </c>
      <c r="CA19" s="39">
        <f t="shared" si="10"/>
        <v>158066</v>
      </c>
      <c r="CB19" s="56" t="s">
        <v>107</v>
      </c>
      <c r="CC19" s="38">
        <f t="shared" si="11"/>
        <v>38771</v>
      </c>
      <c r="CD19" s="38">
        <f t="shared" si="22"/>
        <v>232940</v>
      </c>
      <c r="CE19" s="38">
        <f t="shared" si="12"/>
        <v>147050</v>
      </c>
      <c r="CF19" s="40">
        <f t="shared" si="13"/>
        <v>418761</v>
      </c>
      <c r="CG19" s="41"/>
      <c r="CH19" s="38"/>
      <c r="CI19" s="38">
        <f t="shared" si="14"/>
        <v>57255</v>
      </c>
      <c r="CJ19" s="40">
        <f t="shared" si="15"/>
        <v>57255</v>
      </c>
      <c r="CK19" s="41"/>
      <c r="CL19" s="38">
        <f t="shared" si="16"/>
        <v>38771</v>
      </c>
      <c r="CM19" s="38">
        <f t="shared" si="17"/>
        <v>437245</v>
      </c>
      <c r="CN19" s="39">
        <f t="shared" si="18"/>
        <v>476016</v>
      </c>
      <c r="CO19" s="77" t="s">
        <v>107</v>
      </c>
      <c r="DM19" s="43"/>
    </row>
    <row r="20" spans="1:117" ht="15.75">
      <c r="A20" s="56" t="s">
        <v>108</v>
      </c>
      <c r="B20" s="174">
        <v>134700</v>
      </c>
      <c r="C20" s="175">
        <v>5481</v>
      </c>
      <c r="D20" s="176">
        <f t="shared" si="23"/>
        <v>140181</v>
      </c>
      <c r="E20" s="14"/>
      <c r="F20" s="33">
        <v>8156</v>
      </c>
      <c r="G20" s="33">
        <v>11700</v>
      </c>
      <c r="H20" s="33"/>
      <c r="I20" s="35">
        <f t="shared" si="0"/>
        <v>19856</v>
      </c>
      <c r="J20" s="36"/>
      <c r="K20" s="36"/>
      <c r="L20" s="36"/>
      <c r="M20" s="36"/>
      <c r="N20" s="36">
        <v>1500</v>
      </c>
      <c r="O20" s="36"/>
      <c r="P20" s="36"/>
      <c r="Q20" s="36"/>
      <c r="R20" s="36"/>
      <c r="S20" s="36"/>
      <c r="T20" s="36"/>
      <c r="U20" s="12"/>
      <c r="V20" s="56" t="s">
        <v>108</v>
      </c>
      <c r="W20" s="108">
        <v>9400</v>
      </c>
      <c r="X20" s="33"/>
      <c r="Y20" s="35">
        <f t="shared" si="24"/>
        <v>9400</v>
      </c>
      <c r="Z20" s="36"/>
      <c r="AA20" s="36"/>
      <c r="AB20" s="36"/>
      <c r="AC20" s="36"/>
      <c r="AD20" s="36"/>
      <c r="AE20" s="36">
        <v>1689</v>
      </c>
      <c r="AF20" s="36"/>
      <c r="AG20" s="36"/>
      <c r="AH20" s="36"/>
      <c r="AI20" s="36"/>
      <c r="AJ20" s="36"/>
      <c r="AK20" s="36"/>
      <c r="AL20" s="36"/>
      <c r="AM20" s="37"/>
      <c r="AN20" s="56" t="s">
        <v>108</v>
      </c>
      <c r="AO20" s="36"/>
      <c r="AP20" s="33"/>
      <c r="AQ20" s="33"/>
      <c r="AR20" s="33">
        <v>43700</v>
      </c>
      <c r="AS20" s="35">
        <f t="shared" si="19"/>
        <v>43700</v>
      </c>
      <c r="AT20" s="36">
        <v>9200</v>
      </c>
      <c r="AU20" s="14"/>
      <c r="AV20" s="36"/>
      <c r="AW20" s="33">
        <v>14309</v>
      </c>
      <c r="AX20" s="33">
        <v>11200</v>
      </c>
      <c r="AY20" s="35">
        <f t="shared" si="1"/>
        <v>25509</v>
      </c>
      <c r="AZ20" s="36"/>
      <c r="BA20" s="14"/>
      <c r="BB20" s="36"/>
      <c r="BC20" s="33"/>
      <c r="BD20" s="33">
        <v>137</v>
      </c>
      <c r="BE20" s="35">
        <f t="shared" si="2"/>
        <v>137</v>
      </c>
      <c r="BF20" s="36">
        <v>1900</v>
      </c>
      <c r="BG20" s="36">
        <v>500</v>
      </c>
      <c r="BH20" s="33"/>
      <c r="BI20" s="33"/>
      <c r="BJ20" s="33">
        <v>50</v>
      </c>
      <c r="BK20" s="39">
        <f t="shared" si="25"/>
        <v>50</v>
      </c>
      <c r="BL20" s="56" t="s">
        <v>108</v>
      </c>
      <c r="BM20" s="38">
        <f t="shared" si="3"/>
        <v>8156</v>
      </c>
      <c r="BN20" s="38">
        <f t="shared" si="4"/>
        <v>140181</v>
      </c>
      <c r="BP20" s="38">
        <f t="shared" si="5"/>
        <v>13200</v>
      </c>
      <c r="BQ20" s="35">
        <f t="shared" si="6"/>
        <v>161537</v>
      </c>
      <c r="BR20" s="36"/>
      <c r="BS20" s="38"/>
      <c r="BT20" s="38">
        <f t="shared" si="21"/>
        <v>9400</v>
      </c>
      <c r="BU20" s="38">
        <f t="shared" si="7"/>
        <v>1689</v>
      </c>
      <c r="BW20" s="35">
        <f t="shared" si="8"/>
        <v>11089</v>
      </c>
      <c r="BX20" s="36"/>
      <c r="BY20" s="38">
        <f t="shared" si="20"/>
        <v>14309</v>
      </c>
      <c r="BZ20" s="38">
        <f t="shared" si="9"/>
        <v>64100</v>
      </c>
      <c r="CA20" s="39">
        <f t="shared" si="10"/>
        <v>78409</v>
      </c>
      <c r="CB20" s="56" t="s">
        <v>108</v>
      </c>
      <c r="CC20" s="38">
        <f t="shared" si="11"/>
        <v>22465</v>
      </c>
      <c r="CD20" s="38">
        <f t="shared" si="22"/>
        <v>149581</v>
      </c>
      <c r="CE20" s="38">
        <f t="shared" si="12"/>
        <v>78989</v>
      </c>
      <c r="CF20" s="40">
        <f t="shared" si="13"/>
        <v>251035</v>
      </c>
      <c r="CG20" s="41"/>
      <c r="CH20" s="38"/>
      <c r="CI20" s="38">
        <f t="shared" si="14"/>
        <v>2587</v>
      </c>
      <c r="CJ20" s="40">
        <f t="shared" si="15"/>
        <v>2587</v>
      </c>
      <c r="CK20" s="41"/>
      <c r="CL20" s="38">
        <f t="shared" si="16"/>
        <v>22465</v>
      </c>
      <c r="CM20" s="38">
        <f t="shared" si="17"/>
        <v>231157</v>
      </c>
      <c r="CN20" s="39">
        <f t="shared" si="18"/>
        <v>253622</v>
      </c>
      <c r="CO20" s="77" t="s">
        <v>108</v>
      </c>
      <c r="DM20" s="43"/>
    </row>
    <row r="21" spans="1:117" ht="15.75">
      <c r="A21" s="56" t="s">
        <v>109</v>
      </c>
      <c r="B21" s="174">
        <v>115500</v>
      </c>
      <c r="C21" s="175">
        <v>12337</v>
      </c>
      <c r="D21" s="176">
        <f t="shared" si="23"/>
        <v>127837</v>
      </c>
      <c r="E21" s="14"/>
      <c r="F21" s="33">
        <v>4857</v>
      </c>
      <c r="G21" s="33">
        <v>8200</v>
      </c>
      <c r="H21" s="33"/>
      <c r="I21" s="35">
        <f t="shared" si="0"/>
        <v>13057</v>
      </c>
      <c r="J21" s="36">
        <v>5400</v>
      </c>
      <c r="K21" s="36"/>
      <c r="L21" s="36"/>
      <c r="M21" s="36"/>
      <c r="N21" s="36">
        <v>6000</v>
      </c>
      <c r="O21" s="36"/>
      <c r="P21" s="36">
        <v>1500</v>
      </c>
      <c r="Q21" s="36"/>
      <c r="R21" s="36"/>
      <c r="S21" s="36"/>
      <c r="T21" s="36"/>
      <c r="U21" s="12"/>
      <c r="V21" s="56" t="s">
        <v>109</v>
      </c>
      <c r="W21" s="108">
        <v>8500</v>
      </c>
      <c r="X21" s="33"/>
      <c r="Y21" s="35">
        <f t="shared" si="24"/>
        <v>8500</v>
      </c>
      <c r="Z21" s="36"/>
      <c r="AA21" s="36"/>
      <c r="AB21" s="36">
        <v>800</v>
      </c>
      <c r="AC21" s="36"/>
      <c r="AD21" s="36"/>
      <c r="AE21" s="36">
        <v>4384</v>
      </c>
      <c r="AF21" s="36"/>
      <c r="AG21" s="36"/>
      <c r="AH21" s="36">
        <v>2000</v>
      </c>
      <c r="AI21" s="36"/>
      <c r="AJ21" s="36"/>
      <c r="AK21" s="36"/>
      <c r="AL21" s="36"/>
      <c r="AM21" s="37"/>
      <c r="AN21" s="56" t="s">
        <v>109</v>
      </c>
      <c r="AO21" s="36"/>
      <c r="AP21" s="33"/>
      <c r="AQ21" s="33"/>
      <c r="AR21" s="33">
        <v>19050</v>
      </c>
      <c r="AS21" s="35">
        <f t="shared" si="19"/>
        <v>19050</v>
      </c>
      <c r="AT21" s="36">
        <v>34300</v>
      </c>
      <c r="AU21" s="14"/>
      <c r="AV21" s="36"/>
      <c r="AW21" s="33">
        <v>12653</v>
      </c>
      <c r="AX21" s="33">
        <v>14400</v>
      </c>
      <c r="AY21" s="35">
        <f t="shared" si="1"/>
        <v>27053</v>
      </c>
      <c r="AZ21" s="36"/>
      <c r="BA21" s="14"/>
      <c r="BB21" s="36">
        <v>900</v>
      </c>
      <c r="BC21" s="33"/>
      <c r="BD21" s="33">
        <v>230</v>
      </c>
      <c r="BE21" s="35">
        <f t="shared" si="2"/>
        <v>230</v>
      </c>
      <c r="BF21" s="36">
        <v>315</v>
      </c>
      <c r="BG21" s="36">
        <v>250</v>
      </c>
      <c r="BH21" s="33"/>
      <c r="BI21" s="33"/>
      <c r="BJ21" s="33">
        <v>60</v>
      </c>
      <c r="BK21" s="39">
        <f t="shared" si="25"/>
        <v>60</v>
      </c>
      <c r="BL21" s="56" t="s">
        <v>109</v>
      </c>
      <c r="BM21" s="38">
        <f t="shared" si="3"/>
        <v>4857</v>
      </c>
      <c r="BN21" s="38">
        <f t="shared" si="4"/>
        <v>127837</v>
      </c>
      <c r="BP21" s="38">
        <f t="shared" si="5"/>
        <v>21100</v>
      </c>
      <c r="BQ21" s="35">
        <f t="shared" si="6"/>
        <v>153794</v>
      </c>
      <c r="BR21" s="36"/>
      <c r="BS21" s="38"/>
      <c r="BT21" s="38">
        <f t="shared" si="21"/>
        <v>8500</v>
      </c>
      <c r="BU21" s="38">
        <f t="shared" si="7"/>
        <v>7184</v>
      </c>
      <c r="BW21" s="35">
        <f t="shared" si="8"/>
        <v>15684</v>
      </c>
      <c r="BX21" s="36"/>
      <c r="BY21" s="38">
        <f t="shared" si="20"/>
        <v>12653</v>
      </c>
      <c r="BZ21" s="38">
        <f t="shared" si="9"/>
        <v>67750</v>
      </c>
      <c r="CA21" s="39">
        <f t="shared" si="10"/>
        <v>80403</v>
      </c>
      <c r="CB21" s="56" t="s">
        <v>109</v>
      </c>
      <c r="CC21" s="38">
        <f t="shared" si="11"/>
        <v>17510</v>
      </c>
      <c r="CD21" s="38">
        <f t="shared" si="22"/>
        <v>136337</v>
      </c>
      <c r="CE21" s="38">
        <f t="shared" si="12"/>
        <v>96034</v>
      </c>
      <c r="CF21" s="40">
        <f t="shared" si="13"/>
        <v>249881</v>
      </c>
      <c r="CG21" s="41"/>
      <c r="CH21" s="38"/>
      <c r="CI21" s="38">
        <f t="shared" si="14"/>
        <v>1755</v>
      </c>
      <c r="CJ21" s="40">
        <f t="shared" si="15"/>
        <v>1755</v>
      </c>
      <c r="CK21" s="41"/>
      <c r="CL21" s="38">
        <f t="shared" si="16"/>
        <v>17510</v>
      </c>
      <c r="CM21" s="38">
        <f t="shared" si="17"/>
        <v>234126</v>
      </c>
      <c r="CN21" s="39">
        <f t="shared" si="18"/>
        <v>251636</v>
      </c>
      <c r="CO21" s="77" t="s">
        <v>109</v>
      </c>
      <c r="DM21" s="43"/>
    </row>
    <row r="22" spans="1:117" ht="15.75">
      <c r="A22" s="56" t="s">
        <v>110</v>
      </c>
      <c r="B22" s="174">
        <v>135200</v>
      </c>
      <c r="C22" s="175">
        <v>3681</v>
      </c>
      <c r="D22" s="176">
        <f t="shared" si="23"/>
        <v>138881</v>
      </c>
      <c r="E22" s="14"/>
      <c r="F22" s="33">
        <v>5114</v>
      </c>
      <c r="G22" s="33">
        <v>12400</v>
      </c>
      <c r="H22" s="33"/>
      <c r="I22" s="35">
        <f t="shared" si="0"/>
        <v>17514</v>
      </c>
      <c r="J22" s="36">
        <v>10000</v>
      </c>
      <c r="K22" s="36"/>
      <c r="L22" s="36"/>
      <c r="M22" s="36"/>
      <c r="N22" s="36">
        <v>3500</v>
      </c>
      <c r="O22" s="36"/>
      <c r="P22" s="36"/>
      <c r="Q22" s="36"/>
      <c r="R22" s="36"/>
      <c r="S22" s="36"/>
      <c r="T22" s="36"/>
      <c r="U22" s="12"/>
      <c r="V22" s="56" t="s">
        <v>110</v>
      </c>
      <c r="W22" s="108">
        <v>6800</v>
      </c>
      <c r="X22" s="33"/>
      <c r="Y22" s="35">
        <f t="shared" si="24"/>
        <v>6800</v>
      </c>
      <c r="Z22" s="36"/>
      <c r="AA22" s="36"/>
      <c r="AB22" s="36">
        <v>300</v>
      </c>
      <c r="AC22" s="36"/>
      <c r="AD22" s="36"/>
      <c r="AE22" s="36">
        <v>1286</v>
      </c>
      <c r="AF22" s="36"/>
      <c r="AG22" s="36"/>
      <c r="AH22" s="36">
        <v>1249</v>
      </c>
      <c r="AI22" s="36"/>
      <c r="AJ22" s="36"/>
      <c r="AK22" s="36"/>
      <c r="AL22" s="36"/>
      <c r="AM22" s="37"/>
      <c r="AN22" s="56" t="s">
        <v>110</v>
      </c>
      <c r="AO22" s="36"/>
      <c r="AP22" s="33"/>
      <c r="AQ22" s="33"/>
      <c r="AR22" s="33">
        <v>33900</v>
      </c>
      <c r="AS22" s="35">
        <f t="shared" si="19"/>
        <v>33900</v>
      </c>
      <c r="AT22" s="36">
        <v>37000</v>
      </c>
      <c r="AU22" s="14"/>
      <c r="AV22" s="36"/>
      <c r="AW22" s="33">
        <v>3211</v>
      </c>
      <c r="AX22" s="33">
        <v>37810</v>
      </c>
      <c r="AY22" s="35">
        <f t="shared" si="1"/>
        <v>41021</v>
      </c>
      <c r="AZ22" s="36">
        <v>460</v>
      </c>
      <c r="BA22" s="14"/>
      <c r="BB22" s="36">
        <v>1500</v>
      </c>
      <c r="BC22" s="33"/>
      <c r="BD22" s="33">
        <v>481</v>
      </c>
      <c r="BE22" s="35">
        <f t="shared" si="2"/>
        <v>481</v>
      </c>
      <c r="BF22" s="36">
        <v>200</v>
      </c>
      <c r="BG22" s="36">
        <v>100</v>
      </c>
      <c r="BH22" s="33"/>
      <c r="BI22" s="33"/>
      <c r="BJ22" s="33">
        <v>20</v>
      </c>
      <c r="BK22" s="39">
        <f t="shared" si="25"/>
        <v>20</v>
      </c>
      <c r="BL22" s="56" t="s">
        <v>110</v>
      </c>
      <c r="BM22" s="38">
        <f t="shared" si="3"/>
        <v>5114</v>
      </c>
      <c r="BN22" s="38">
        <f t="shared" si="4"/>
        <v>138881</v>
      </c>
      <c r="BP22" s="38">
        <f t="shared" si="5"/>
        <v>25900</v>
      </c>
      <c r="BQ22" s="35">
        <f t="shared" si="6"/>
        <v>169895</v>
      </c>
      <c r="BR22" s="36"/>
      <c r="BS22" s="38"/>
      <c r="BT22" s="38">
        <f t="shared" si="21"/>
        <v>6800</v>
      </c>
      <c r="BU22" s="38">
        <f t="shared" si="7"/>
        <v>2835</v>
      </c>
      <c r="BW22" s="35">
        <f t="shared" si="8"/>
        <v>9635</v>
      </c>
      <c r="BX22" s="36"/>
      <c r="BY22" s="38">
        <f t="shared" si="20"/>
        <v>3211</v>
      </c>
      <c r="BZ22" s="38">
        <f t="shared" si="9"/>
        <v>109170</v>
      </c>
      <c r="CA22" s="39">
        <f t="shared" si="10"/>
        <v>112381</v>
      </c>
      <c r="CB22" s="56" t="s">
        <v>110</v>
      </c>
      <c r="CC22" s="38">
        <f t="shared" si="11"/>
        <v>8325</v>
      </c>
      <c r="CD22" s="38">
        <f t="shared" si="22"/>
        <v>145681</v>
      </c>
      <c r="CE22" s="38">
        <f t="shared" si="12"/>
        <v>137905</v>
      </c>
      <c r="CF22" s="40">
        <f t="shared" si="13"/>
        <v>291911</v>
      </c>
      <c r="CG22" s="41"/>
      <c r="CH22" s="38"/>
      <c r="CI22" s="38">
        <f t="shared" si="14"/>
        <v>2301</v>
      </c>
      <c r="CJ22" s="40">
        <f t="shared" si="15"/>
        <v>2301</v>
      </c>
      <c r="CK22" s="41"/>
      <c r="CL22" s="38">
        <f t="shared" si="16"/>
        <v>8325</v>
      </c>
      <c r="CM22" s="38">
        <f t="shared" si="17"/>
        <v>285887</v>
      </c>
      <c r="CN22" s="39">
        <f t="shared" si="18"/>
        <v>294212</v>
      </c>
      <c r="CO22" s="77" t="s">
        <v>110</v>
      </c>
      <c r="DM22" s="43"/>
    </row>
    <row r="23" spans="1:117" ht="15.75">
      <c r="A23" s="56" t="s">
        <v>111</v>
      </c>
      <c r="B23" s="174">
        <v>140500</v>
      </c>
      <c r="C23" s="175">
        <v>2084</v>
      </c>
      <c r="D23" s="176">
        <f t="shared" si="23"/>
        <v>142584</v>
      </c>
      <c r="E23" s="14"/>
      <c r="F23" s="33">
        <v>3875</v>
      </c>
      <c r="G23" s="33">
        <v>12000</v>
      </c>
      <c r="H23" s="33"/>
      <c r="I23" s="35">
        <f t="shared" si="0"/>
        <v>15875</v>
      </c>
      <c r="J23" s="36">
        <v>2500</v>
      </c>
      <c r="K23" s="36"/>
      <c r="L23" s="36"/>
      <c r="M23" s="36"/>
      <c r="N23" s="36">
        <v>3450</v>
      </c>
      <c r="O23" s="36"/>
      <c r="P23" s="36">
        <v>1000</v>
      </c>
      <c r="Q23" s="36">
        <v>50</v>
      </c>
      <c r="R23" s="36"/>
      <c r="S23" s="36"/>
      <c r="T23" s="36"/>
      <c r="U23" s="12"/>
      <c r="V23" s="56" t="s">
        <v>111</v>
      </c>
      <c r="W23" s="108">
        <v>5500</v>
      </c>
      <c r="X23" s="33"/>
      <c r="Y23" s="35">
        <f t="shared" si="24"/>
        <v>5500</v>
      </c>
      <c r="Z23" s="36"/>
      <c r="AA23" s="36"/>
      <c r="AB23" s="36">
        <v>50</v>
      </c>
      <c r="AC23" s="36"/>
      <c r="AD23" s="36"/>
      <c r="AE23" s="36">
        <v>450</v>
      </c>
      <c r="AF23" s="36"/>
      <c r="AG23" s="36"/>
      <c r="AH23" s="36">
        <v>100</v>
      </c>
      <c r="AI23" s="36"/>
      <c r="AJ23" s="36"/>
      <c r="AK23" s="36"/>
      <c r="AL23" s="36"/>
      <c r="AM23" s="37"/>
      <c r="AN23" s="56" t="s">
        <v>111</v>
      </c>
      <c r="AO23" s="36"/>
      <c r="AP23" s="33">
        <v>5952</v>
      </c>
      <c r="AQ23" s="33" t="s">
        <v>97</v>
      </c>
      <c r="AR23" s="33">
        <v>32400</v>
      </c>
      <c r="AS23" s="35">
        <f t="shared" si="19"/>
        <v>38352</v>
      </c>
      <c r="AT23" s="36">
        <v>34900</v>
      </c>
      <c r="AU23" s="14"/>
      <c r="AV23" s="36"/>
      <c r="AW23" s="33">
        <v>20671</v>
      </c>
      <c r="AX23" s="33">
        <v>38500</v>
      </c>
      <c r="AY23" s="35">
        <f t="shared" si="1"/>
        <v>59171</v>
      </c>
      <c r="AZ23" s="36">
        <v>1000</v>
      </c>
      <c r="BA23" s="14"/>
      <c r="BB23" s="36">
        <v>2200</v>
      </c>
      <c r="BC23" s="33">
        <v>362</v>
      </c>
      <c r="BD23" s="33">
        <v>1848</v>
      </c>
      <c r="BE23" s="35">
        <f t="shared" si="2"/>
        <v>2210</v>
      </c>
      <c r="BF23" s="36">
        <v>3700</v>
      </c>
      <c r="BG23" s="36">
        <v>2100</v>
      </c>
      <c r="BH23" s="33"/>
      <c r="BI23" s="33"/>
      <c r="BJ23" s="33">
        <v>35</v>
      </c>
      <c r="BK23" s="39">
        <f t="shared" si="25"/>
        <v>35</v>
      </c>
      <c r="BL23" s="56" t="s">
        <v>111</v>
      </c>
      <c r="BM23" s="38">
        <f t="shared" si="3"/>
        <v>3875</v>
      </c>
      <c r="BN23" s="38">
        <f t="shared" si="4"/>
        <v>142584</v>
      </c>
      <c r="BP23" s="38">
        <f t="shared" si="5"/>
        <v>19000</v>
      </c>
      <c r="BQ23" s="35">
        <f t="shared" si="6"/>
        <v>165459</v>
      </c>
      <c r="BR23" s="36"/>
      <c r="BS23" s="38"/>
      <c r="BT23" s="38">
        <f t="shared" si="21"/>
        <v>5500</v>
      </c>
      <c r="BU23" s="38">
        <f t="shared" si="7"/>
        <v>600</v>
      </c>
      <c r="BW23" s="35">
        <f t="shared" si="8"/>
        <v>6100</v>
      </c>
      <c r="BX23" s="36"/>
      <c r="BY23" s="38">
        <f t="shared" si="20"/>
        <v>26623</v>
      </c>
      <c r="BZ23" s="38">
        <f t="shared" si="9"/>
        <v>106800</v>
      </c>
      <c r="CA23" s="39">
        <f t="shared" si="10"/>
        <v>133423</v>
      </c>
      <c r="CB23" s="56" t="s">
        <v>111</v>
      </c>
      <c r="CC23" s="38">
        <f t="shared" si="11"/>
        <v>30498</v>
      </c>
      <c r="CD23" s="38">
        <f t="shared" si="22"/>
        <v>148084</v>
      </c>
      <c r="CE23" s="38">
        <f t="shared" si="12"/>
        <v>126400</v>
      </c>
      <c r="CF23" s="40">
        <f t="shared" si="13"/>
        <v>304982</v>
      </c>
      <c r="CG23" s="41"/>
      <c r="CH23" s="38">
        <f aca="true" t="shared" si="26" ref="CH23:CH61">BC23+BH23</f>
        <v>362</v>
      </c>
      <c r="CI23" s="38">
        <f t="shared" si="14"/>
        <v>9883</v>
      </c>
      <c r="CJ23" s="40">
        <f t="shared" si="15"/>
        <v>10245</v>
      </c>
      <c r="CK23" s="41"/>
      <c r="CL23" s="38">
        <f t="shared" si="16"/>
        <v>30860</v>
      </c>
      <c r="CM23" s="38">
        <f t="shared" si="17"/>
        <v>284367</v>
      </c>
      <c r="CN23" s="39">
        <f t="shared" si="18"/>
        <v>315227</v>
      </c>
      <c r="CO23" s="77" t="s">
        <v>111</v>
      </c>
      <c r="DM23" s="43"/>
    </row>
    <row r="24" spans="1:117" ht="15.75">
      <c r="A24" s="90" t="s">
        <v>112</v>
      </c>
      <c r="B24" s="174">
        <v>98900</v>
      </c>
      <c r="C24" s="175">
        <v>2976</v>
      </c>
      <c r="D24" s="176">
        <f t="shared" si="23"/>
        <v>101876</v>
      </c>
      <c r="E24" s="14"/>
      <c r="F24" s="33">
        <v>3194</v>
      </c>
      <c r="G24" s="33">
        <v>6000</v>
      </c>
      <c r="H24" s="33"/>
      <c r="I24" s="35">
        <f t="shared" si="0"/>
        <v>9194</v>
      </c>
      <c r="J24" s="36">
        <v>2500</v>
      </c>
      <c r="K24" s="36"/>
      <c r="L24" s="36"/>
      <c r="M24" s="36"/>
      <c r="N24" s="36">
        <v>900</v>
      </c>
      <c r="O24" s="36">
        <v>35</v>
      </c>
      <c r="P24" s="36">
        <v>1000</v>
      </c>
      <c r="Q24" s="36">
        <v>350</v>
      </c>
      <c r="R24" s="36"/>
      <c r="S24" s="36"/>
      <c r="T24" s="36"/>
      <c r="U24" s="12"/>
      <c r="V24" s="90" t="s">
        <v>112</v>
      </c>
      <c r="W24" s="108">
        <v>1500</v>
      </c>
      <c r="X24" s="33"/>
      <c r="Y24" s="35">
        <f t="shared" si="24"/>
        <v>1500</v>
      </c>
      <c r="Z24" s="36"/>
      <c r="AA24" s="36"/>
      <c r="AB24" s="36">
        <v>60</v>
      </c>
      <c r="AC24" s="36"/>
      <c r="AD24" s="36"/>
      <c r="AE24" s="36">
        <v>150</v>
      </c>
      <c r="AF24" s="36"/>
      <c r="AG24" s="36"/>
      <c r="AH24" s="36">
        <v>200</v>
      </c>
      <c r="AI24" s="36"/>
      <c r="AJ24" s="36"/>
      <c r="AK24" s="36"/>
      <c r="AL24" s="36"/>
      <c r="AM24" s="37"/>
      <c r="AN24" s="90" t="s">
        <v>112</v>
      </c>
      <c r="AO24" s="36">
        <v>0</v>
      </c>
      <c r="AP24" s="33">
        <v>3635</v>
      </c>
      <c r="AQ24" s="33" t="s">
        <v>97</v>
      </c>
      <c r="AR24" s="33">
        <v>19600</v>
      </c>
      <c r="AS24" s="35">
        <f t="shared" si="19"/>
        <v>23235</v>
      </c>
      <c r="AT24" s="36">
        <v>10200</v>
      </c>
      <c r="AU24" s="14"/>
      <c r="AV24" s="36"/>
      <c r="AW24" s="33">
        <v>13569</v>
      </c>
      <c r="AX24" s="33">
        <v>25000</v>
      </c>
      <c r="AY24" s="35">
        <f t="shared" si="1"/>
        <v>38569</v>
      </c>
      <c r="AZ24" s="36">
        <v>200</v>
      </c>
      <c r="BA24" s="14"/>
      <c r="BB24" s="36">
        <v>800</v>
      </c>
      <c r="BC24" s="33">
        <v>173</v>
      </c>
      <c r="BD24" s="33">
        <v>1127</v>
      </c>
      <c r="BE24" s="35">
        <f t="shared" si="2"/>
        <v>1300</v>
      </c>
      <c r="BF24" s="36">
        <v>2231</v>
      </c>
      <c r="BG24" s="36">
        <v>3200</v>
      </c>
      <c r="BH24" s="33"/>
      <c r="BI24" s="33"/>
      <c r="BJ24" s="33">
        <v>90</v>
      </c>
      <c r="BK24" s="39">
        <f t="shared" si="25"/>
        <v>90</v>
      </c>
      <c r="BL24" s="90" t="s">
        <v>112</v>
      </c>
      <c r="BM24" s="38">
        <f t="shared" si="3"/>
        <v>3194</v>
      </c>
      <c r="BN24" s="38">
        <f t="shared" si="4"/>
        <v>101876</v>
      </c>
      <c r="BP24" s="38">
        <f t="shared" si="5"/>
        <v>10785</v>
      </c>
      <c r="BQ24" s="35">
        <f t="shared" si="6"/>
        <v>115855</v>
      </c>
      <c r="BR24" s="36"/>
      <c r="BS24" s="38"/>
      <c r="BT24" s="38">
        <f t="shared" si="21"/>
        <v>1500</v>
      </c>
      <c r="BU24" s="38">
        <f t="shared" si="7"/>
        <v>410</v>
      </c>
      <c r="BW24" s="35">
        <f t="shared" si="8"/>
        <v>1910</v>
      </c>
      <c r="BX24" s="36"/>
      <c r="BY24" s="38">
        <f t="shared" si="20"/>
        <v>17204</v>
      </c>
      <c r="BZ24" s="38">
        <f t="shared" si="9"/>
        <v>55000</v>
      </c>
      <c r="CA24" s="39">
        <f t="shared" si="10"/>
        <v>72204</v>
      </c>
      <c r="CB24" s="90" t="s">
        <v>112</v>
      </c>
      <c r="CC24" s="38">
        <f t="shared" si="11"/>
        <v>20398</v>
      </c>
      <c r="CD24" s="38">
        <f t="shared" si="22"/>
        <v>103376</v>
      </c>
      <c r="CE24" s="38">
        <f t="shared" si="12"/>
        <v>66195</v>
      </c>
      <c r="CF24" s="40">
        <f t="shared" si="13"/>
        <v>189969</v>
      </c>
      <c r="CG24" s="41"/>
      <c r="CH24" s="38">
        <f t="shared" si="26"/>
        <v>173</v>
      </c>
      <c r="CI24" s="38">
        <f t="shared" si="14"/>
        <v>7448</v>
      </c>
      <c r="CJ24" s="40">
        <f t="shared" si="15"/>
        <v>7621</v>
      </c>
      <c r="CK24" s="41"/>
      <c r="CL24" s="38">
        <f t="shared" si="16"/>
        <v>20571</v>
      </c>
      <c r="CM24" s="38">
        <f t="shared" si="17"/>
        <v>177019</v>
      </c>
      <c r="CN24" s="39">
        <f t="shared" si="18"/>
        <v>197590</v>
      </c>
      <c r="CO24" s="91" t="s">
        <v>112</v>
      </c>
      <c r="DM24" s="43"/>
    </row>
    <row r="25" spans="1:117" ht="15.75">
      <c r="A25" s="56" t="s">
        <v>113</v>
      </c>
      <c r="B25" s="174">
        <v>107900</v>
      </c>
      <c r="C25" s="175">
        <v>3981</v>
      </c>
      <c r="D25" s="176">
        <f t="shared" si="23"/>
        <v>111881</v>
      </c>
      <c r="E25" s="14"/>
      <c r="F25" s="33">
        <v>900</v>
      </c>
      <c r="G25" s="33">
        <v>2400</v>
      </c>
      <c r="H25" s="33"/>
      <c r="I25" s="35">
        <f t="shared" si="0"/>
        <v>3300</v>
      </c>
      <c r="J25" s="36">
        <v>900</v>
      </c>
      <c r="K25" s="36"/>
      <c r="L25" s="36"/>
      <c r="M25" s="36"/>
      <c r="N25" s="36">
        <v>2900</v>
      </c>
      <c r="O25" s="36">
        <v>300</v>
      </c>
      <c r="P25" s="36">
        <v>7600</v>
      </c>
      <c r="Q25" s="36">
        <v>400</v>
      </c>
      <c r="R25" s="36"/>
      <c r="S25" s="36"/>
      <c r="T25" s="36"/>
      <c r="U25" s="12"/>
      <c r="V25" s="56" t="s">
        <v>113</v>
      </c>
      <c r="W25" s="108">
        <v>3100</v>
      </c>
      <c r="X25" s="33"/>
      <c r="Y25" s="35">
        <f t="shared" si="24"/>
        <v>3100</v>
      </c>
      <c r="Z25" s="36"/>
      <c r="AA25" s="36"/>
      <c r="AB25" s="36">
        <v>200</v>
      </c>
      <c r="AC25" s="36"/>
      <c r="AD25" s="36"/>
      <c r="AE25" s="36">
        <v>500</v>
      </c>
      <c r="AF25" s="36"/>
      <c r="AG25" s="36"/>
      <c r="AH25" s="36">
        <v>100</v>
      </c>
      <c r="AI25" s="36"/>
      <c r="AJ25" s="36"/>
      <c r="AK25" s="36"/>
      <c r="AL25" s="36"/>
      <c r="AM25" s="37"/>
      <c r="AN25" s="56" t="s">
        <v>113</v>
      </c>
      <c r="AO25" s="36">
        <v>0</v>
      </c>
      <c r="AP25" s="33">
        <v>1850</v>
      </c>
      <c r="AQ25" s="33" t="s">
        <v>97</v>
      </c>
      <c r="AR25" s="33">
        <v>19000</v>
      </c>
      <c r="AS25" s="35">
        <f t="shared" si="19"/>
        <v>20850</v>
      </c>
      <c r="AT25" s="36">
        <v>7800</v>
      </c>
      <c r="AU25" s="14"/>
      <c r="AV25" s="36"/>
      <c r="AW25" s="33">
        <v>8096</v>
      </c>
      <c r="AX25" s="33">
        <v>18600</v>
      </c>
      <c r="AY25" s="35">
        <f t="shared" si="1"/>
        <v>26696</v>
      </c>
      <c r="AZ25" s="36"/>
      <c r="BA25" s="14"/>
      <c r="BB25" s="36">
        <v>600</v>
      </c>
      <c r="BC25" s="33">
        <v>480</v>
      </c>
      <c r="BD25" s="33">
        <v>209</v>
      </c>
      <c r="BE25" s="35">
        <f t="shared" si="2"/>
        <v>689</v>
      </c>
      <c r="BF25" s="36">
        <v>2872</v>
      </c>
      <c r="BG25" s="36">
        <v>5100</v>
      </c>
      <c r="BH25" s="33"/>
      <c r="BI25" s="33"/>
      <c r="BJ25" s="33">
        <v>45</v>
      </c>
      <c r="BK25" s="39">
        <f t="shared" si="25"/>
        <v>45</v>
      </c>
      <c r="BL25" s="56" t="s">
        <v>113</v>
      </c>
      <c r="BM25" s="38">
        <f t="shared" si="3"/>
        <v>900</v>
      </c>
      <c r="BN25" s="38">
        <f t="shared" si="4"/>
        <v>111881</v>
      </c>
      <c r="BP25" s="38">
        <f t="shared" si="5"/>
        <v>14500</v>
      </c>
      <c r="BQ25" s="35">
        <f t="shared" si="6"/>
        <v>127281</v>
      </c>
      <c r="BR25" s="36"/>
      <c r="BS25" s="38"/>
      <c r="BT25" s="38">
        <f t="shared" si="21"/>
        <v>3100</v>
      </c>
      <c r="BU25" s="38">
        <f t="shared" si="7"/>
        <v>800</v>
      </c>
      <c r="BW25" s="35">
        <f t="shared" si="8"/>
        <v>3900</v>
      </c>
      <c r="BX25" s="36"/>
      <c r="BY25" s="38">
        <f t="shared" si="20"/>
        <v>9946</v>
      </c>
      <c r="BZ25" s="38">
        <f t="shared" si="9"/>
        <v>45400</v>
      </c>
      <c r="CA25" s="39">
        <f t="shared" si="10"/>
        <v>55346</v>
      </c>
      <c r="CB25" s="56" t="s">
        <v>113</v>
      </c>
      <c r="CC25" s="38">
        <f t="shared" si="11"/>
        <v>10846</v>
      </c>
      <c r="CD25" s="38">
        <f t="shared" si="22"/>
        <v>114981</v>
      </c>
      <c r="CE25" s="38">
        <f t="shared" si="12"/>
        <v>60700</v>
      </c>
      <c r="CF25" s="40">
        <f t="shared" si="13"/>
        <v>186527</v>
      </c>
      <c r="CG25" s="41"/>
      <c r="CH25" s="38">
        <f t="shared" si="26"/>
        <v>480</v>
      </c>
      <c r="CI25" s="38">
        <f t="shared" si="14"/>
        <v>8826</v>
      </c>
      <c r="CJ25" s="40">
        <f t="shared" si="15"/>
        <v>9306</v>
      </c>
      <c r="CK25" s="41"/>
      <c r="CL25" s="38">
        <f t="shared" si="16"/>
        <v>11326</v>
      </c>
      <c r="CM25" s="38">
        <f t="shared" si="17"/>
        <v>184507</v>
      </c>
      <c r="CN25" s="39">
        <f t="shared" si="18"/>
        <v>195833</v>
      </c>
      <c r="CO25" s="77" t="s">
        <v>113</v>
      </c>
      <c r="DM25" s="43"/>
    </row>
    <row r="26" spans="1:117" ht="15.75">
      <c r="A26" s="56" t="s">
        <v>114</v>
      </c>
      <c r="B26" s="174">
        <v>78100</v>
      </c>
      <c r="C26" s="175">
        <v>4390</v>
      </c>
      <c r="D26" s="176">
        <f t="shared" si="23"/>
        <v>82490</v>
      </c>
      <c r="E26" s="14"/>
      <c r="F26" s="33">
        <v>3050</v>
      </c>
      <c r="G26" s="33">
        <v>2160</v>
      </c>
      <c r="H26" s="33"/>
      <c r="I26" s="35">
        <f t="shared" si="0"/>
        <v>5210</v>
      </c>
      <c r="J26" s="36">
        <v>370</v>
      </c>
      <c r="K26" s="36"/>
      <c r="L26" s="36"/>
      <c r="M26" s="36"/>
      <c r="N26" s="36">
        <v>600</v>
      </c>
      <c r="O26" s="36"/>
      <c r="P26" s="36">
        <v>520</v>
      </c>
      <c r="Q26" s="36">
        <v>30</v>
      </c>
      <c r="R26" s="36"/>
      <c r="S26" s="36"/>
      <c r="T26" s="36"/>
      <c r="U26" s="12"/>
      <c r="V26" s="56" t="s">
        <v>114</v>
      </c>
      <c r="W26" s="108">
        <v>9200</v>
      </c>
      <c r="X26" s="33"/>
      <c r="Y26" s="35">
        <f t="shared" si="24"/>
        <v>9200</v>
      </c>
      <c r="Z26" s="36"/>
      <c r="AA26" s="36"/>
      <c r="AB26" s="36">
        <v>60</v>
      </c>
      <c r="AC26" s="36"/>
      <c r="AD26" s="36"/>
      <c r="AE26" s="36">
        <v>500</v>
      </c>
      <c r="AF26" s="36"/>
      <c r="AG26" s="36"/>
      <c r="AH26" s="36">
        <v>60</v>
      </c>
      <c r="AI26" s="36"/>
      <c r="AJ26" s="36"/>
      <c r="AK26" s="36"/>
      <c r="AL26" s="36"/>
      <c r="AM26" s="37"/>
      <c r="AN26" s="56" t="s">
        <v>114</v>
      </c>
      <c r="AO26" s="36"/>
      <c r="AP26" s="33">
        <v>1856</v>
      </c>
      <c r="AQ26" s="33"/>
      <c r="AR26" s="33">
        <v>10100</v>
      </c>
      <c r="AS26" s="35">
        <f t="shared" si="19"/>
        <v>11956</v>
      </c>
      <c r="AT26" s="36">
        <v>23500</v>
      </c>
      <c r="AU26" s="14"/>
      <c r="AV26" s="36"/>
      <c r="AW26" s="33">
        <v>5147</v>
      </c>
      <c r="AX26" s="33">
        <v>18000</v>
      </c>
      <c r="AY26" s="35">
        <f t="shared" si="1"/>
        <v>23147</v>
      </c>
      <c r="AZ26" s="36"/>
      <c r="BA26" s="14"/>
      <c r="BB26" s="36">
        <v>500</v>
      </c>
      <c r="BC26" s="33">
        <v>250</v>
      </c>
      <c r="BD26" s="33">
        <v>2750</v>
      </c>
      <c r="BE26" s="35">
        <f t="shared" si="2"/>
        <v>3000</v>
      </c>
      <c r="BF26" s="36">
        <v>11885</v>
      </c>
      <c r="BG26" s="36">
        <v>6800</v>
      </c>
      <c r="BH26" s="33"/>
      <c r="BI26" s="33"/>
      <c r="BJ26" s="33">
        <v>600</v>
      </c>
      <c r="BK26" s="39">
        <f t="shared" si="25"/>
        <v>600</v>
      </c>
      <c r="BL26" s="56" t="s">
        <v>114</v>
      </c>
      <c r="BM26" s="38">
        <f t="shared" si="3"/>
        <v>3050</v>
      </c>
      <c r="BN26" s="38">
        <f t="shared" si="4"/>
        <v>82490</v>
      </c>
      <c r="BP26" s="38">
        <f t="shared" si="5"/>
        <v>3680</v>
      </c>
      <c r="BQ26" s="35">
        <f t="shared" si="6"/>
        <v>89220</v>
      </c>
      <c r="BR26" s="36"/>
      <c r="BS26" s="38"/>
      <c r="BT26" s="38">
        <f t="shared" si="21"/>
        <v>9200</v>
      </c>
      <c r="BU26" s="38">
        <f t="shared" si="7"/>
        <v>620</v>
      </c>
      <c r="BW26" s="35">
        <f t="shared" si="8"/>
        <v>9820</v>
      </c>
      <c r="BX26" s="36"/>
      <c r="BY26" s="38">
        <f t="shared" si="20"/>
        <v>7003</v>
      </c>
      <c r="BZ26" s="38">
        <f t="shared" si="9"/>
        <v>51600</v>
      </c>
      <c r="CA26" s="39">
        <f t="shared" si="10"/>
        <v>58603</v>
      </c>
      <c r="CB26" s="56" t="s">
        <v>114</v>
      </c>
      <c r="CC26" s="38">
        <f t="shared" si="11"/>
        <v>10053</v>
      </c>
      <c r="CD26" s="38">
        <f t="shared" si="22"/>
        <v>91690</v>
      </c>
      <c r="CE26" s="38">
        <f t="shared" si="12"/>
        <v>55900</v>
      </c>
      <c r="CF26" s="40">
        <f t="shared" si="13"/>
        <v>157643</v>
      </c>
      <c r="CG26" s="41"/>
      <c r="CH26" s="38">
        <f t="shared" si="26"/>
        <v>250</v>
      </c>
      <c r="CI26" s="38">
        <f t="shared" si="14"/>
        <v>22535</v>
      </c>
      <c r="CJ26" s="40">
        <f t="shared" si="15"/>
        <v>22785</v>
      </c>
      <c r="CK26" s="41"/>
      <c r="CL26" s="38">
        <f t="shared" si="16"/>
        <v>10303</v>
      </c>
      <c r="CM26" s="38">
        <f t="shared" si="17"/>
        <v>170125</v>
      </c>
      <c r="CN26" s="39">
        <f t="shared" si="18"/>
        <v>180428</v>
      </c>
      <c r="CO26" s="77" t="s">
        <v>114</v>
      </c>
      <c r="DM26" s="43"/>
    </row>
    <row r="27" spans="1:117" ht="15.75">
      <c r="A27" s="56" t="s">
        <v>115</v>
      </c>
      <c r="B27" s="174">
        <v>95600</v>
      </c>
      <c r="C27" s="175">
        <v>2829</v>
      </c>
      <c r="D27" s="176">
        <f t="shared" si="23"/>
        <v>98429</v>
      </c>
      <c r="E27" s="14"/>
      <c r="F27" s="33">
        <v>3526</v>
      </c>
      <c r="G27" s="33">
        <v>2950</v>
      </c>
      <c r="H27" s="33"/>
      <c r="I27" s="35">
        <f t="shared" si="0"/>
        <v>6476</v>
      </c>
      <c r="J27" s="36">
        <v>800</v>
      </c>
      <c r="K27" s="36"/>
      <c r="L27" s="36"/>
      <c r="M27" s="36"/>
      <c r="N27" s="36">
        <v>8540</v>
      </c>
      <c r="O27" s="36"/>
      <c r="P27" s="36">
        <v>7540</v>
      </c>
      <c r="Q27" s="36">
        <v>310</v>
      </c>
      <c r="R27" s="36"/>
      <c r="S27" s="36"/>
      <c r="T27" s="36"/>
      <c r="U27" s="12"/>
      <c r="V27" s="56" t="s">
        <v>115</v>
      </c>
      <c r="W27" s="108">
        <v>11800</v>
      </c>
      <c r="X27" s="33"/>
      <c r="Y27" s="35">
        <f t="shared" si="24"/>
        <v>11800</v>
      </c>
      <c r="Z27" s="36"/>
      <c r="AA27" s="36"/>
      <c r="AB27" s="36">
        <v>80</v>
      </c>
      <c r="AC27" s="36"/>
      <c r="AD27" s="36"/>
      <c r="AE27" s="36">
        <v>750</v>
      </c>
      <c r="AF27" s="36"/>
      <c r="AG27" s="36"/>
      <c r="AH27" s="36">
        <v>270</v>
      </c>
      <c r="AI27" s="36"/>
      <c r="AJ27" s="36"/>
      <c r="AK27" s="36"/>
      <c r="AL27" s="36"/>
      <c r="AM27" s="37"/>
      <c r="AN27" s="56" t="s">
        <v>115</v>
      </c>
      <c r="AO27" s="36"/>
      <c r="AP27" s="33">
        <v>5944</v>
      </c>
      <c r="AQ27" s="33"/>
      <c r="AR27" s="33">
        <v>12200</v>
      </c>
      <c r="AS27" s="35">
        <f t="shared" si="19"/>
        <v>18144</v>
      </c>
      <c r="AT27" s="36">
        <v>7000</v>
      </c>
      <c r="AU27" s="14"/>
      <c r="AV27" s="36"/>
      <c r="AW27" s="33">
        <v>5233</v>
      </c>
      <c r="AX27" s="33">
        <v>26100</v>
      </c>
      <c r="AY27" s="35">
        <f t="shared" si="1"/>
        <v>31333</v>
      </c>
      <c r="AZ27" s="36">
        <v>100</v>
      </c>
      <c r="BA27" s="14"/>
      <c r="BB27" s="36">
        <v>1500</v>
      </c>
      <c r="BC27" s="33">
        <v>954</v>
      </c>
      <c r="BD27" s="33">
        <v>753</v>
      </c>
      <c r="BE27" s="35">
        <f t="shared" si="2"/>
        <v>1707</v>
      </c>
      <c r="BF27" s="36">
        <v>6385</v>
      </c>
      <c r="BG27" s="36">
        <v>8600</v>
      </c>
      <c r="BH27" s="33"/>
      <c r="BI27" s="33"/>
      <c r="BJ27" s="33">
        <v>550</v>
      </c>
      <c r="BK27" s="39">
        <f t="shared" si="25"/>
        <v>550</v>
      </c>
      <c r="BL27" s="56" t="s">
        <v>115</v>
      </c>
      <c r="BM27" s="38">
        <f t="shared" si="3"/>
        <v>3526</v>
      </c>
      <c r="BN27" s="38">
        <f t="shared" si="4"/>
        <v>98429</v>
      </c>
      <c r="BP27" s="38">
        <f t="shared" si="5"/>
        <v>20140</v>
      </c>
      <c r="BQ27" s="35">
        <f t="shared" si="6"/>
        <v>122095</v>
      </c>
      <c r="BR27" s="36"/>
      <c r="BS27" s="38"/>
      <c r="BT27" s="38">
        <f t="shared" si="21"/>
        <v>11800</v>
      </c>
      <c r="BU27" s="38">
        <f t="shared" si="7"/>
        <v>1100</v>
      </c>
      <c r="BW27" s="35">
        <f t="shared" si="8"/>
        <v>12900</v>
      </c>
      <c r="BX27" s="36"/>
      <c r="BY27" s="38">
        <f t="shared" si="20"/>
        <v>11177</v>
      </c>
      <c r="BZ27" s="38">
        <f t="shared" si="9"/>
        <v>45400</v>
      </c>
      <c r="CA27" s="39">
        <f t="shared" si="10"/>
        <v>56577</v>
      </c>
      <c r="CB27" s="56" t="s">
        <v>115</v>
      </c>
      <c r="CC27" s="38">
        <f t="shared" si="11"/>
        <v>14703</v>
      </c>
      <c r="CD27" s="38">
        <f t="shared" si="22"/>
        <v>110229</v>
      </c>
      <c r="CE27" s="38">
        <f t="shared" si="12"/>
        <v>66640</v>
      </c>
      <c r="CF27" s="40">
        <f t="shared" si="13"/>
        <v>191572</v>
      </c>
      <c r="CG27" s="41"/>
      <c r="CH27" s="38">
        <f t="shared" si="26"/>
        <v>954</v>
      </c>
      <c r="CI27" s="38">
        <f t="shared" si="14"/>
        <v>17788</v>
      </c>
      <c r="CJ27" s="40">
        <f t="shared" si="15"/>
        <v>18742</v>
      </c>
      <c r="CK27" s="41"/>
      <c r="CL27" s="38">
        <f t="shared" si="16"/>
        <v>15657</v>
      </c>
      <c r="CM27" s="38">
        <f t="shared" si="17"/>
        <v>194657</v>
      </c>
      <c r="CN27" s="39">
        <f t="shared" si="18"/>
        <v>210314</v>
      </c>
      <c r="CO27" s="77" t="s">
        <v>115</v>
      </c>
      <c r="DM27" s="43"/>
    </row>
    <row r="28" spans="1:117" ht="15.75">
      <c r="A28" s="88" t="s">
        <v>117</v>
      </c>
      <c r="B28" s="177">
        <v>114600</v>
      </c>
      <c r="C28" s="178">
        <v>1052</v>
      </c>
      <c r="D28" s="176">
        <f t="shared" si="23"/>
        <v>115652</v>
      </c>
      <c r="E28" s="47"/>
      <c r="F28" s="45">
        <v>2626</v>
      </c>
      <c r="G28" s="45">
        <v>3200</v>
      </c>
      <c r="H28" s="45"/>
      <c r="I28" s="48">
        <f t="shared" si="0"/>
        <v>5826</v>
      </c>
      <c r="J28" s="49">
        <v>1240</v>
      </c>
      <c r="K28" s="49"/>
      <c r="L28" s="49"/>
      <c r="M28" s="49"/>
      <c r="N28" s="49">
        <v>4967</v>
      </c>
      <c r="O28" s="49">
        <v>300</v>
      </c>
      <c r="P28" s="49">
        <v>5570</v>
      </c>
      <c r="Q28" s="49">
        <v>560</v>
      </c>
      <c r="R28" s="49">
        <v>320</v>
      </c>
      <c r="S28" s="49">
        <v>150</v>
      </c>
      <c r="T28" s="49">
        <v>230</v>
      </c>
      <c r="U28" s="19"/>
      <c r="V28" s="88" t="s">
        <v>117</v>
      </c>
      <c r="W28" s="109">
        <v>17600</v>
      </c>
      <c r="X28" s="45"/>
      <c r="Y28" s="35">
        <f t="shared" si="24"/>
        <v>17600</v>
      </c>
      <c r="Z28" s="49"/>
      <c r="AA28" s="49"/>
      <c r="AB28" s="49">
        <v>180</v>
      </c>
      <c r="AC28" s="49"/>
      <c r="AD28" s="49">
        <v>20</v>
      </c>
      <c r="AE28" s="49">
        <v>1700</v>
      </c>
      <c r="AF28" s="49">
        <v>40</v>
      </c>
      <c r="AG28" s="49"/>
      <c r="AH28" s="49">
        <v>750</v>
      </c>
      <c r="AI28" s="49"/>
      <c r="AJ28" s="49"/>
      <c r="AK28" s="49"/>
      <c r="AL28" s="49"/>
      <c r="AM28" s="50"/>
      <c r="AN28" s="88" t="s">
        <v>117</v>
      </c>
      <c r="AO28" s="49"/>
      <c r="AP28" s="45">
        <v>4378</v>
      </c>
      <c r="AQ28" s="45"/>
      <c r="AR28" s="45">
        <v>56200</v>
      </c>
      <c r="AS28" s="48">
        <f t="shared" si="19"/>
        <v>60578</v>
      </c>
      <c r="AT28" s="49">
        <v>5230</v>
      </c>
      <c r="AU28" s="47"/>
      <c r="AV28" s="49"/>
      <c r="AW28" s="45">
        <v>3605</v>
      </c>
      <c r="AX28" s="45">
        <v>43660</v>
      </c>
      <c r="AY28" s="48">
        <f t="shared" si="1"/>
        <v>47265</v>
      </c>
      <c r="AZ28" s="49"/>
      <c r="BA28" s="14"/>
      <c r="BB28" s="49">
        <v>4400</v>
      </c>
      <c r="BC28" s="45">
        <v>615</v>
      </c>
      <c r="BD28" s="45">
        <v>2070</v>
      </c>
      <c r="BE28" s="48">
        <f t="shared" si="2"/>
        <v>2685</v>
      </c>
      <c r="BF28" s="49">
        <v>12327</v>
      </c>
      <c r="BG28" s="49">
        <v>32200</v>
      </c>
      <c r="BH28" s="45"/>
      <c r="BI28" s="45"/>
      <c r="BJ28" s="45">
        <v>600</v>
      </c>
      <c r="BK28" s="51">
        <f t="shared" si="25"/>
        <v>600</v>
      </c>
      <c r="BL28" s="88" t="s">
        <v>117</v>
      </c>
      <c r="BM28" s="44">
        <f t="shared" si="3"/>
        <v>2626</v>
      </c>
      <c r="BN28" s="44">
        <f t="shared" si="4"/>
        <v>115652</v>
      </c>
      <c r="BO28" s="16"/>
      <c r="BP28" s="44">
        <f t="shared" si="5"/>
        <v>16537</v>
      </c>
      <c r="BQ28" s="48">
        <f t="shared" si="6"/>
        <v>134815</v>
      </c>
      <c r="BR28" s="36"/>
      <c r="BS28" s="44"/>
      <c r="BT28" s="44">
        <f t="shared" si="21"/>
        <v>17600</v>
      </c>
      <c r="BU28" s="44">
        <f t="shared" si="7"/>
        <v>2690</v>
      </c>
      <c r="BV28" s="16"/>
      <c r="BW28" s="48">
        <f t="shared" si="8"/>
        <v>20290</v>
      </c>
      <c r="BX28" s="36"/>
      <c r="BY28" s="44">
        <f t="shared" si="20"/>
        <v>7983</v>
      </c>
      <c r="BZ28" s="44">
        <f t="shared" si="9"/>
        <v>105090</v>
      </c>
      <c r="CA28" s="51">
        <f t="shared" si="10"/>
        <v>113073</v>
      </c>
      <c r="CB28" s="88" t="s">
        <v>117</v>
      </c>
      <c r="CC28" s="44">
        <f t="shared" si="11"/>
        <v>10609</v>
      </c>
      <c r="CD28" s="44">
        <f t="shared" si="22"/>
        <v>133252</v>
      </c>
      <c r="CE28" s="44">
        <f t="shared" si="12"/>
        <v>124317</v>
      </c>
      <c r="CF28" s="52">
        <f t="shared" si="13"/>
        <v>268178</v>
      </c>
      <c r="CG28" s="41"/>
      <c r="CH28" s="44">
        <f t="shared" si="26"/>
        <v>615</v>
      </c>
      <c r="CI28" s="44">
        <f t="shared" si="14"/>
        <v>51597</v>
      </c>
      <c r="CJ28" s="52">
        <f t="shared" si="15"/>
        <v>52212</v>
      </c>
      <c r="CK28" s="41"/>
      <c r="CL28" s="44">
        <f t="shared" si="16"/>
        <v>11224</v>
      </c>
      <c r="CM28" s="44">
        <f t="shared" si="17"/>
        <v>309166</v>
      </c>
      <c r="CN28" s="51">
        <f t="shared" si="18"/>
        <v>320390</v>
      </c>
      <c r="CO28" s="89" t="s">
        <v>117</v>
      </c>
      <c r="DM28" s="43"/>
    </row>
    <row r="29" spans="1:117" ht="15.75">
      <c r="A29" s="56" t="s">
        <v>118</v>
      </c>
      <c r="B29" s="174">
        <v>62298</v>
      </c>
      <c r="C29" s="175">
        <v>2844</v>
      </c>
      <c r="D29" s="179">
        <f t="shared" si="23"/>
        <v>65142</v>
      </c>
      <c r="E29" s="14"/>
      <c r="F29" s="33">
        <v>3512</v>
      </c>
      <c r="G29" s="33">
        <v>3320</v>
      </c>
      <c r="H29" s="33"/>
      <c r="I29" s="35">
        <f t="shared" si="0"/>
        <v>6832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7">
        <v>5308</v>
      </c>
      <c r="V29" s="56" t="s">
        <v>118</v>
      </c>
      <c r="W29" s="108">
        <v>5860</v>
      </c>
      <c r="X29" s="33"/>
      <c r="Y29" s="112">
        <f t="shared" si="24"/>
        <v>5860</v>
      </c>
      <c r="Z29" s="36"/>
      <c r="AA29" s="36"/>
      <c r="AB29" s="36">
        <v>400</v>
      </c>
      <c r="AC29" s="36"/>
      <c r="AD29" s="36"/>
      <c r="AE29" s="36">
        <v>690</v>
      </c>
      <c r="AF29" s="36"/>
      <c r="AG29" s="36"/>
      <c r="AH29" s="36">
        <v>500</v>
      </c>
      <c r="AI29" s="36"/>
      <c r="AJ29" s="36"/>
      <c r="AK29" s="36"/>
      <c r="AL29" s="36"/>
      <c r="AM29" s="37"/>
      <c r="AN29" s="56" t="s">
        <v>118</v>
      </c>
      <c r="AO29" s="36"/>
      <c r="AP29" s="33">
        <v>3355</v>
      </c>
      <c r="AQ29" s="33"/>
      <c r="AR29" s="33">
        <v>58170</v>
      </c>
      <c r="AS29" s="35">
        <f t="shared" si="19"/>
        <v>61525</v>
      </c>
      <c r="AT29" s="36">
        <v>13830</v>
      </c>
      <c r="AU29" s="14"/>
      <c r="AV29" s="36"/>
      <c r="AW29" s="33">
        <v>8629</v>
      </c>
      <c r="AX29" s="33">
        <v>28680</v>
      </c>
      <c r="AY29" s="35">
        <f t="shared" si="1"/>
        <v>37309</v>
      </c>
      <c r="AZ29" s="36"/>
      <c r="BA29" s="14"/>
      <c r="BB29" s="36">
        <v>600</v>
      </c>
      <c r="BC29" s="33">
        <v>548</v>
      </c>
      <c r="BD29" s="33">
        <v>4452</v>
      </c>
      <c r="BE29" s="35">
        <f t="shared" si="2"/>
        <v>5000</v>
      </c>
      <c r="BF29" s="36">
        <v>9297</v>
      </c>
      <c r="BG29" s="36">
        <v>18400</v>
      </c>
      <c r="BH29" s="33">
        <v>100</v>
      </c>
      <c r="BI29" s="33"/>
      <c r="BJ29" s="33">
        <v>4700</v>
      </c>
      <c r="BK29" s="39">
        <f t="shared" si="25"/>
        <v>4800</v>
      </c>
      <c r="BL29" s="56" t="s">
        <v>118</v>
      </c>
      <c r="BM29" s="38">
        <f t="shared" si="3"/>
        <v>3512</v>
      </c>
      <c r="BN29" s="38">
        <f t="shared" si="4"/>
        <v>65142</v>
      </c>
      <c r="BP29" s="38">
        <f t="shared" si="5"/>
        <v>8628</v>
      </c>
      <c r="BQ29" s="35">
        <f t="shared" si="6"/>
        <v>77282</v>
      </c>
      <c r="BR29" s="36"/>
      <c r="BS29" s="38"/>
      <c r="BT29" s="38">
        <f t="shared" si="21"/>
        <v>5860</v>
      </c>
      <c r="BU29" s="38">
        <f t="shared" si="7"/>
        <v>1590</v>
      </c>
      <c r="BV29" t="s">
        <v>99</v>
      </c>
      <c r="BW29" s="35">
        <f t="shared" si="8"/>
        <v>7450</v>
      </c>
      <c r="BX29" s="36"/>
      <c r="BY29" s="38">
        <f t="shared" si="20"/>
        <v>11984</v>
      </c>
      <c r="BZ29" s="38">
        <f t="shared" si="9"/>
        <v>100680</v>
      </c>
      <c r="CA29" s="39">
        <f t="shared" si="10"/>
        <v>112664</v>
      </c>
      <c r="CB29" s="56" t="s">
        <v>118</v>
      </c>
      <c r="CC29" s="38">
        <f t="shared" si="11"/>
        <v>15496</v>
      </c>
      <c r="CD29" s="38">
        <f t="shared" si="22"/>
        <v>71002</v>
      </c>
      <c r="CE29" s="38">
        <f t="shared" si="12"/>
        <v>110898</v>
      </c>
      <c r="CF29" s="40">
        <f t="shared" si="13"/>
        <v>197396</v>
      </c>
      <c r="CG29" s="41"/>
      <c r="CH29" s="38">
        <f t="shared" si="26"/>
        <v>648</v>
      </c>
      <c r="CI29" s="38">
        <f t="shared" si="14"/>
        <v>37449</v>
      </c>
      <c r="CJ29" s="40">
        <f t="shared" si="15"/>
        <v>38097</v>
      </c>
      <c r="CK29" s="41"/>
      <c r="CL29" s="38">
        <f t="shared" si="16"/>
        <v>16144</v>
      </c>
      <c r="CM29" s="38">
        <f t="shared" si="17"/>
        <v>219349</v>
      </c>
      <c r="CN29" s="39">
        <f t="shared" si="18"/>
        <v>235493</v>
      </c>
      <c r="CO29" s="77" t="s">
        <v>118</v>
      </c>
      <c r="DM29" s="43"/>
    </row>
    <row r="30" spans="1:117" ht="15.75">
      <c r="A30" s="56" t="s">
        <v>119</v>
      </c>
      <c r="B30" s="174">
        <v>52247</v>
      </c>
      <c r="C30" s="175">
        <v>1641</v>
      </c>
      <c r="D30" s="176">
        <f t="shared" si="23"/>
        <v>53888</v>
      </c>
      <c r="E30" s="14"/>
      <c r="F30" s="33">
        <v>2004</v>
      </c>
      <c r="G30" s="33">
        <v>3285</v>
      </c>
      <c r="H30" s="33"/>
      <c r="I30" s="35">
        <f t="shared" si="0"/>
        <v>5289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12"/>
      <c r="V30" s="56" t="s">
        <v>119</v>
      </c>
      <c r="W30" s="108">
        <v>22920</v>
      </c>
      <c r="X30" s="33">
        <v>4741</v>
      </c>
      <c r="Y30" s="35">
        <f t="shared" si="24"/>
        <v>27661</v>
      </c>
      <c r="Z30" s="36">
        <v>295</v>
      </c>
      <c r="AA30" s="36"/>
      <c r="AB30" s="36">
        <v>205</v>
      </c>
      <c r="AC30" s="36"/>
      <c r="AD30" s="36">
        <v>100</v>
      </c>
      <c r="AE30" s="36">
        <v>980</v>
      </c>
      <c r="AF30" s="36"/>
      <c r="AG30" s="36"/>
      <c r="AH30" s="36">
        <v>248</v>
      </c>
      <c r="AI30" s="36"/>
      <c r="AJ30" s="36"/>
      <c r="AK30" s="36"/>
      <c r="AL30" s="36"/>
      <c r="AM30" s="37"/>
      <c r="AN30" s="56" t="s">
        <v>119</v>
      </c>
      <c r="AO30" s="36">
        <v>615</v>
      </c>
      <c r="AP30" s="33">
        <v>3541</v>
      </c>
      <c r="AQ30" s="33"/>
      <c r="AR30" s="33">
        <v>43500</v>
      </c>
      <c r="AS30" s="35">
        <f t="shared" si="19"/>
        <v>47041</v>
      </c>
      <c r="AT30" s="36">
        <v>5650</v>
      </c>
      <c r="AU30" s="14"/>
      <c r="AV30" s="36"/>
      <c r="AW30" s="33">
        <v>10110</v>
      </c>
      <c r="AX30" s="33">
        <v>41680</v>
      </c>
      <c r="AY30" s="35">
        <f t="shared" si="1"/>
        <v>51790</v>
      </c>
      <c r="AZ30" s="36"/>
      <c r="BA30" s="14"/>
      <c r="BB30" s="36">
        <v>500</v>
      </c>
      <c r="BC30" s="33">
        <v>925</v>
      </c>
      <c r="BD30" s="33">
        <v>4275</v>
      </c>
      <c r="BE30" s="35">
        <f t="shared" si="2"/>
        <v>5200</v>
      </c>
      <c r="BF30" s="36">
        <v>13621</v>
      </c>
      <c r="BG30" s="36">
        <v>21885</v>
      </c>
      <c r="BH30" s="33">
        <v>200</v>
      </c>
      <c r="BI30" s="33"/>
      <c r="BJ30" s="33">
        <v>3451</v>
      </c>
      <c r="BK30" s="39">
        <f t="shared" si="25"/>
        <v>3651</v>
      </c>
      <c r="BL30" s="56" t="s">
        <v>119</v>
      </c>
      <c r="BM30" s="38">
        <f t="shared" si="3"/>
        <v>2004</v>
      </c>
      <c r="BN30" s="38">
        <f t="shared" si="4"/>
        <v>53888</v>
      </c>
      <c r="BP30" s="38">
        <f t="shared" si="5"/>
        <v>3285</v>
      </c>
      <c r="BQ30" s="35">
        <f t="shared" si="6"/>
        <v>59177</v>
      </c>
      <c r="BR30" s="36"/>
      <c r="BS30" s="38">
        <f aca="true" t="shared" si="27" ref="BS30:BS44">Z30</f>
        <v>295</v>
      </c>
      <c r="BT30" s="38">
        <f t="shared" si="21"/>
        <v>27661</v>
      </c>
      <c r="BU30" s="38">
        <f t="shared" si="7"/>
        <v>1828</v>
      </c>
      <c r="BW30" s="35">
        <f t="shared" si="8"/>
        <v>29784</v>
      </c>
      <c r="BX30" s="36"/>
      <c r="BY30" s="38">
        <f t="shared" si="20"/>
        <v>13651</v>
      </c>
      <c r="BZ30" s="38">
        <f t="shared" si="9"/>
        <v>91445</v>
      </c>
      <c r="CA30" s="39">
        <f t="shared" si="10"/>
        <v>105096</v>
      </c>
      <c r="CB30" s="56" t="s">
        <v>119</v>
      </c>
      <c r="CC30" s="38">
        <f t="shared" si="11"/>
        <v>15950</v>
      </c>
      <c r="CD30" s="38">
        <f t="shared" si="22"/>
        <v>81549</v>
      </c>
      <c r="CE30" s="38">
        <f t="shared" si="12"/>
        <v>96558</v>
      </c>
      <c r="CF30" s="40">
        <f t="shared" si="13"/>
        <v>194057</v>
      </c>
      <c r="CG30" s="41"/>
      <c r="CH30" s="38">
        <f t="shared" si="26"/>
        <v>1125</v>
      </c>
      <c r="CI30" s="38">
        <f t="shared" si="14"/>
        <v>43732</v>
      </c>
      <c r="CJ30" s="40">
        <f t="shared" si="15"/>
        <v>44857</v>
      </c>
      <c r="CK30" s="41"/>
      <c r="CL30" s="38">
        <f t="shared" si="16"/>
        <v>17075</v>
      </c>
      <c r="CM30" s="38">
        <f t="shared" si="17"/>
        <v>221839</v>
      </c>
      <c r="CN30" s="39">
        <f t="shared" si="18"/>
        <v>238914</v>
      </c>
      <c r="CO30" s="77" t="s">
        <v>119</v>
      </c>
      <c r="DM30" s="43"/>
    </row>
    <row r="31" spans="1:117" ht="15.75">
      <c r="A31" s="56" t="s">
        <v>120</v>
      </c>
      <c r="B31" s="174">
        <v>33559</v>
      </c>
      <c r="C31" s="175">
        <v>399</v>
      </c>
      <c r="D31" s="176">
        <f t="shared" si="23"/>
        <v>33958</v>
      </c>
      <c r="E31" s="14"/>
      <c r="F31" s="33">
        <v>2822</v>
      </c>
      <c r="G31" s="33">
        <v>2030</v>
      </c>
      <c r="H31" s="33"/>
      <c r="I31" s="35">
        <f t="shared" si="0"/>
        <v>4852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12"/>
      <c r="V31" s="56" t="s">
        <v>120</v>
      </c>
      <c r="W31" s="108">
        <v>15350</v>
      </c>
      <c r="X31" s="33">
        <v>1671</v>
      </c>
      <c r="Y31" s="35">
        <f t="shared" si="24"/>
        <v>17021</v>
      </c>
      <c r="Z31" s="36">
        <v>110</v>
      </c>
      <c r="AA31" s="36">
        <v>30</v>
      </c>
      <c r="AB31" s="36">
        <v>275</v>
      </c>
      <c r="AC31" s="36"/>
      <c r="AD31" s="36">
        <v>50</v>
      </c>
      <c r="AE31" s="36">
        <v>631</v>
      </c>
      <c r="AF31" s="36">
        <v>25</v>
      </c>
      <c r="AG31" s="36"/>
      <c r="AH31" s="36">
        <v>304</v>
      </c>
      <c r="AI31" s="36"/>
      <c r="AJ31" s="36"/>
      <c r="AK31" s="36">
        <v>15</v>
      </c>
      <c r="AL31" s="36"/>
      <c r="AM31" s="37"/>
      <c r="AN31" s="56" t="s">
        <v>120</v>
      </c>
      <c r="AO31" s="36">
        <v>450</v>
      </c>
      <c r="AP31" s="33">
        <v>3635</v>
      </c>
      <c r="AQ31" s="33"/>
      <c r="AR31" s="33">
        <v>43200</v>
      </c>
      <c r="AS31" s="35">
        <f t="shared" si="19"/>
        <v>46835</v>
      </c>
      <c r="AT31" s="36">
        <v>9258</v>
      </c>
      <c r="AU31" s="14"/>
      <c r="AV31" s="36"/>
      <c r="AW31" s="33">
        <v>7042</v>
      </c>
      <c r="AX31" s="33">
        <v>17459</v>
      </c>
      <c r="AY31" s="35">
        <f t="shared" si="1"/>
        <v>24501</v>
      </c>
      <c r="AZ31" s="36"/>
      <c r="BA31" s="14"/>
      <c r="BB31" s="36">
        <v>1600</v>
      </c>
      <c r="BC31" s="33">
        <v>352</v>
      </c>
      <c r="BD31" s="33">
        <v>750</v>
      </c>
      <c r="BE31" s="35">
        <f t="shared" si="2"/>
        <v>1102</v>
      </c>
      <c r="BF31" s="36">
        <v>4298</v>
      </c>
      <c r="BG31" s="36">
        <v>5100</v>
      </c>
      <c r="BH31" s="33">
        <v>120</v>
      </c>
      <c r="BI31" s="33"/>
      <c r="BJ31" s="33">
        <v>2528</v>
      </c>
      <c r="BK31" s="39">
        <f t="shared" si="25"/>
        <v>2648</v>
      </c>
      <c r="BL31" s="56" t="s">
        <v>120</v>
      </c>
      <c r="BM31" s="38">
        <f t="shared" si="3"/>
        <v>2822</v>
      </c>
      <c r="BN31" s="38">
        <f t="shared" si="4"/>
        <v>33958</v>
      </c>
      <c r="BP31" s="38">
        <f t="shared" si="5"/>
        <v>2030</v>
      </c>
      <c r="BQ31" s="35">
        <f t="shared" si="6"/>
        <v>38810</v>
      </c>
      <c r="BR31" s="36"/>
      <c r="BS31" s="38">
        <f t="shared" si="27"/>
        <v>110</v>
      </c>
      <c r="BT31" s="38">
        <f t="shared" si="21"/>
        <v>17021</v>
      </c>
      <c r="BU31" s="38">
        <f t="shared" si="7"/>
        <v>1440</v>
      </c>
      <c r="BW31" s="35">
        <f t="shared" si="8"/>
        <v>18571</v>
      </c>
      <c r="BX31" s="36"/>
      <c r="BY31" s="38">
        <f t="shared" si="20"/>
        <v>10677</v>
      </c>
      <c r="BZ31" s="38">
        <f t="shared" si="9"/>
        <v>70367</v>
      </c>
      <c r="CA31" s="39">
        <f t="shared" si="10"/>
        <v>81044</v>
      </c>
      <c r="CB31" s="56" t="s">
        <v>120</v>
      </c>
      <c r="CC31" s="38">
        <f t="shared" si="11"/>
        <v>13609</v>
      </c>
      <c r="CD31" s="38">
        <f t="shared" si="22"/>
        <v>50979</v>
      </c>
      <c r="CE31" s="38">
        <f t="shared" si="12"/>
        <v>73837</v>
      </c>
      <c r="CF31" s="40">
        <f t="shared" si="13"/>
        <v>138425</v>
      </c>
      <c r="CG31" s="41"/>
      <c r="CH31" s="38">
        <f t="shared" si="26"/>
        <v>472</v>
      </c>
      <c r="CI31" s="38">
        <f t="shared" si="14"/>
        <v>14276</v>
      </c>
      <c r="CJ31" s="40">
        <f t="shared" si="15"/>
        <v>14748</v>
      </c>
      <c r="CK31" s="41"/>
      <c r="CL31" s="38">
        <f t="shared" si="16"/>
        <v>14081</v>
      </c>
      <c r="CM31" s="38">
        <f t="shared" si="17"/>
        <v>139092</v>
      </c>
      <c r="CN31" s="39">
        <f t="shared" si="18"/>
        <v>153173</v>
      </c>
      <c r="CO31" s="77" t="s">
        <v>120</v>
      </c>
      <c r="DM31" s="43"/>
    </row>
    <row r="32" spans="1:117" ht="15.75">
      <c r="A32" s="56" t="s">
        <v>121</v>
      </c>
      <c r="B32" s="174">
        <v>40424</v>
      </c>
      <c r="C32" s="175">
        <v>705</v>
      </c>
      <c r="D32" s="176">
        <f t="shared" si="23"/>
        <v>41129</v>
      </c>
      <c r="E32" s="14"/>
      <c r="F32" s="33">
        <v>3835</v>
      </c>
      <c r="G32" s="33">
        <v>4300</v>
      </c>
      <c r="H32" s="33"/>
      <c r="I32" s="35">
        <f t="shared" si="0"/>
        <v>8135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12"/>
      <c r="V32" s="56" t="s">
        <v>121</v>
      </c>
      <c r="W32" s="108">
        <v>16599</v>
      </c>
      <c r="X32" s="33">
        <v>2491</v>
      </c>
      <c r="Y32" s="35">
        <f t="shared" si="24"/>
        <v>19090</v>
      </c>
      <c r="Z32" s="36">
        <v>886</v>
      </c>
      <c r="AA32" s="36">
        <v>43</v>
      </c>
      <c r="AB32" s="36">
        <v>200</v>
      </c>
      <c r="AC32" s="36">
        <v>90</v>
      </c>
      <c r="AD32" s="36">
        <v>153</v>
      </c>
      <c r="AE32" s="36">
        <v>420</v>
      </c>
      <c r="AF32" s="36">
        <v>40</v>
      </c>
      <c r="AG32" s="36"/>
      <c r="AH32" s="36">
        <v>676</v>
      </c>
      <c r="AI32" s="36"/>
      <c r="AJ32" s="36"/>
      <c r="AK32" s="36">
        <v>90</v>
      </c>
      <c r="AL32" s="36"/>
      <c r="AM32" s="37"/>
      <c r="AN32" s="56" t="s">
        <v>121</v>
      </c>
      <c r="AO32" s="36"/>
      <c r="AP32" s="33">
        <v>8477</v>
      </c>
      <c r="AQ32" s="33"/>
      <c r="AR32" s="33">
        <v>65100</v>
      </c>
      <c r="AS32" s="35">
        <f t="shared" si="19"/>
        <v>73577</v>
      </c>
      <c r="AT32" s="36">
        <v>24119</v>
      </c>
      <c r="AU32" s="14"/>
      <c r="AV32" s="36"/>
      <c r="AW32" s="33">
        <v>12535</v>
      </c>
      <c r="AX32" s="33">
        <v>82242</v>
      </c>
      <c r="AY32" s="35">
        <f t="shared" si="1"/>
        <v>94777</v>
      </c>
      <c r="AZ32" s="36"/>
      <c r="BA32" s="14"/>
      <c r="BB32" s="36">
        <v>900</v>
      </c>
      <c r="BC32" s="33">
        <v>407</v>
      </c>
      <c r="BD32" s="33">
        <v>2193</v>
      </c>
      <c r="BE32" s="35">
        <f t="shared" si="2"/>
        <v>2600</v>
      </c>
      <c r="BF32" s="36">
        <v>1234</v>
      </c>
      <c r="BG32" s="36">
        <v>1989</v>
      </c>
      <c r="BH32" s="33">
        <v>375</v>
      </c>
      <c r="BI32" s="33"/>
      <c r="BJ32" s="33">
        <v>797</v>
      </c>
      <c r="BK32" s="39">
        <f t="shared" si="25"/>
        <v>1172</v>
      </c>
      <c r="BL32" s="56" t="s">
        <v>121</v>
      </c>
      <c r="BM32" s="38">
        <f t="shared" si="3"/>
        <v>3835</v>
      </c>
      <c r="BN32" s="38">
        <f t="shared" si="4"/>
        <v>41129</v>
      </c>
      <c r="BP32" s="38">
        <f t="shared" si="5"/>
        <v>4300</v>
      </c>
      <c r="BQ32" s="35">
        <f t="shared" si="6"/>
        <v>49264</v>
      </c>
      <c r="BR32" s="36"/>
      <c r="BS32" s="38">
        <f t="shared" si="27"/>
        <v>886</v>
      </c>
      <c r="BT32" s="38">
        <f t="shared" si="21"/>
        <v>19090</v>
      </c>
      <c r="BU32" s="38">
        <f t="shared" si="7"/>
        <v>2598</v>
      </c>
      <c r="BW32" s="35">
        <f t="shared" si="8"/>
        <v>22574</v>
      </c>
      <c r="BX32" s="36"/>
      <c r="BY32" s="38">
        <f t="shared" si="20"/>
        <v>21012</v>
      </c>
      <c r="BZ32" s="38">
        <f t="shared" si="9"/>
        <v>171461</v>
      </c>
      <c r="CA32" s="39">
        <f t="shared" si="10"/>
        <v>192473</v>
      </c>
      <c r="CB32" s="56" t="s">
        <v>121</v>
      </c>
      <c r="CC32" s="38">
        <f t="shared" si="11"/>
        <v>25733</v>
      </c>
      <c r="CD32" s="38">
        <f t="shared" si="22"/>
        <v>60219</v>
      </c>
      <c r="CE32" s="38">
        <f t="shared" si="12"/>
        <v>178359</v>
      </c>
      <c r="CF32" s="40">
        <f t="shared" si="13"/>
        <v>264311</v>
      </c>
      <c r="CG32" s="41"/>
      <c r="CH32" s="38">
        <f t="shared" si="26"/>
        <v>782</v>
      </c>
      <c r="CI32" s="38">
        <f t="shared" si="14"/>
        <v>7113</v>
      </c>
      <c r="CJ32" s="40">
        <f t="shared" si="15"/>
        <v>7895</v>
      </c>
      <c r="CK32" s="41"/>
      <c r="CL32" s="38">
        <f t="shared" si="16"/>
        <v>26515</v>
      </c>
      <c r="CM32" s="38">
        <f t="shared" si="17"/>
        <v>245691</v>
      </c>
      <c r="CN32" s="39">
        <f t="shared" si="18"/>
        <v>272206</v>
      </c>
      <c r="CO32" s="77" t="s">
        <v>121</v>
      </c>
      <c r="DM32" s="43"/>
    </row>
    <row r="33" spans="1:117" ht="15.75">
      <c r="A33" s="56" t="s">
        <v>122</v>
      </c>
      <c r="B33" s="174">
        <v>45590</v>
      </c>
      <c r="C33" s="175">
        <v>1429</v>
      </c>
      <c r="D33" s="176">
        <f t="shared" si="23"/>
        <v>47019</v>
      </c>
      <c r="E33" s="14"/>
      <c r="F33" s="33">
        <v>1607</v>
      </c>
      <c r="G33" s="33">
        <v>2294</v>
      </c>
      <c r="H33" s="33"/>
      <c r="I33" s="35">
        <f t="shared" si="0"/>
        <v>3901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12"/>
      <c r="V33" s="56" t="s">
        <v>122</v>
      </c>
      <c r="W33" s="108">
        <v>27127</v>
      </c>
      <c r="X33" s="33">
        <v>2234</v>
      </c>
      <c r="Y33" s="35">
        <f t="shared" si="24"/>
        <v>29361</v>
      </c>
      <c r="Z33" s="36">
        <v>843</v>
      </c>
      <c r="AA33" s="36"/>
      <c r="AB33" s="36">
        <v>440</v>
      </c>
      <c r="AC33" s="36">
        <v>140</v>
      </c>
      <c r="AD33" s="36"/>
      <c r="AE33" s="36">
        <v>944</v>
      </c>
      <c r="AF33" s="36"/>
      <c r="AG33" s="36">
        <v>60</v>
      </c>
      <c r="AH33" s="36">
        <v>640</v>
      </c>
      <c r="AI33" s="36">
        <v>100</v>
      </c>
      <c r="AJ33" s="36"/>
      <c r="AK33" s="36"/>
      <c r="AL33" s="36"/>
      <c r="AM33" s="37"/>
      <c r="AN33" s="56" t="s">
        <v>122</v>
      </c>
      <c r="AO33" s="36">
        <v>200</v>
      </c>
      <c r="AP33" s="33">
        <v>5248</v>
      </c>
      <c r="AQ33" s="33"/>
      <c r="AR33" s="33">
        <v>60518</v>
      </c>
      <c r="AS33" s="35">
        <f t="shared" si="19"/>
        <v>65766</v>
      </c>
      <c r="AT33" s="36">
        <v>17809</v>
      </c>
      <c r="AU33" s="14"/>
      <c r="AV33" s="36"/>
      <c r="AW33" s="33">
        <v>8200</v>
      </c>
      <c r="AX33" s="33">
        <v>53596</v>
      </c>
      <c r="AY33" s="35">
        <f t="shared" si="1"/>
        <v>61796</v>
      </c>
      <c r="AZ33" s="36"/>
      <c r="BA33" s="14"/>
      <c r="BB33" s="36">
        <v>285</v>
      </c>
      <c r="BC33" s="33">
        <v>222</v>
      </c>
      <c r="BD33" s="33">
        <v>1200</v>
      </c>
      <c r="BE33" s="35">
        <f t="shared" si="2"/>
        <v>1422</v>
      </c>
      <c r="BF33" s="36">
        <v>750</v>
      </c>
      <c r="BG33" s="36">
        <v>1150</v>
      </c>
      <c r="BH33" s="33">
        <v>1000</v>
      </c>
      <c r="BI33" s="33"/>
      <c r="BJ33" s="33">
        <v>1000</v>
      </c>
      <c r="BK33" s="39">
        <f t="shared" si="25"/>
        <v>2000</v>
      </c>
      <c r="BL33" s="56" t="s">
        <v>122</v>
      </c>
      <c r="BM33" s="38">
        <f t="shared" si="3"/>
        <v>1607</v>
      </c>
      <c r="BN33" s="38">
        <f t="shared" si="4"/>
        <v>47019</v>
      </c>
      <c r="BP33" s="38">
        <f t="shared" si="5"/>
        <v>2294</v>
      </c>
      <c r="BQ33" s="35">
        <f t="shared" si="6"/>
        <v>50920</v>
      </c>
      <c r="BR33" s="36"/>
      <c r="BS33" s="38">
        <f t="shared" si="27"/>
        <v>843</v>
      </c>
      <c r="BT33" s="38">
        <f t="shared" si="21"/>
        <v>29361</v>
      </c>
      <c r="BU33" s="38">
        <f t="shared" si="7"/>
        <v>3167</v>
      </c>
      <c r="BW33" s="35">
        <f t="shared" si="8"/>
        <v>33371</v>
      </c>
      <c r="BX33" s="36"/>
      <c r="BY33" s="38">
        <f t="shared" si="20"/>
        <v>13448</v>
      </c>
      <c r="BZ33" s="38">
        <f t="shared" si="9"/>
        <v>132123</v>
      </c>
      <c r="CA33" s="39">
        <f t="shared" si="10"/>
        <v>145571</v>
      </c>
      <c r="CB33" s="56" t="s">
        <v>122</v>
      </c>
      <c r="CC33" s="38">
        <f t="shared" si="11"/>
        <v>15898</v>
      </c>
      <c r="CD33" s="38">
        <f t="shared" si="22"/>
        <v>76380</v>
      </c>
      <c r="CE33" s="38">
        <f t="shared" si="12"/>
        <v>137584</v>
      </c>
      <c r="CF33" s="40">
        <f t="shared" si="13"/>
        <v>229862</v>
      </c>
      <c r="CG33" s="41"/>
      <c r="CH33" s="38">
        <f t="shared" si="26"/>
        <v>1222</v>
      </c>
      <c r="CI33" s="38">
        <f t="shared" si="14"/>
        <v>4385</v>
      </c>
      <c r="CJ33" s="40">
        <f t="shared" si="15"/>
        <v>5607</v>
      </c>
      <c r="CK33" s="41"/>
      <c r="CL33" s="38">
        <f t="shared" si="16"/>
        <v>17120</v>
      </c>
      <c r="CM33" s="38">
        <f t="shared" si="17"/>
        <v>218349</v>
      </c>
      <c r="CN33" s="39">
        <f t="shared" si="18"/>
        <v>235469</v>
      </c>
      <c r="CO33" s="77" t="s">
        <v>122</v>
      </c>
      <c r="DM33" s="43"/>
    </row>
    <row r="34" spans="1:117" ht="15.75">
      <c r="A34" s="56" t="s">
        <v>123</v>
      </c>
      <c r="B34" s="174">
        <v>52248</v>
      </c>
      <c r="C34" s="175">
        <v>881</v>
      </c>
      <c r="D34" s="176">
        <f t="shared" si="23"/>
        <v>53129</v>
      </c>
      <c r="E34" s="14"/>
      <c r="F34" s="33">
        <v>2431</v>
      </c>
      <c r="G34" s="33">
        <v>2426</v>
      </c>
      <c r="H34" s="33"/>
      <c r="I34" s="35">
        <f t="shared" si="0"/>
        <v>4857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12"/>
      <c r="V34" s="56" t="s">
        <v>123</v>
      </c>
      <c r="W34" s="108">
        <v>34200</v>
      </c>
      <c r="X34" s="33">
        <v>1973</v>
      </c>
      <c r="Y34" s="35">
        <f t="shared" si="24"/>
        <v>36173</v>
      </c>
      <c r="Z34" s="36">
        <v>1994</v>
      </c>
      <c r="AA34" s="36"/>
      <c r="AB34" s="36">
        <v>90</v>
      </c>
      <c r="AC34" s="36">
        <v>270</v>
      </c>
      <c r="AD34" s="36"/>
      <c r="AE34" s="36">
        <v>1208</v>
      </c>
      <c r="AF34" s="36"/>
      <c r="AG34" s="36">
        <v>170</v>
      </c>
      <c r="AH34" s="36">
        <v>328</v>
      </c>
      <c r="AI34" s="36">
        <v>160</v>
      </c>
      <c r="AJ34" s="36"/>
      <c r="AK34" s="36"/>
      <c r="AL34" s="36"/>
      <c r="AM34" s="37"/>
      <c r="AN34" s="56" t="s">
        <v>123</v>
      </c>
      <c r="AO34" s="36">
        <v>1000</v>
      </c>
      <c r="AP34" s="33">
        <v>5265</v>
      </c>
      <c r="AQ34" s="33"/>
      <c r="AR34" s="33">
        <v>37735</v>
      </c>
      <c r="AS34" s="35">
        <f t="shared" si="19"/>
        <v>43000</v>
      </c>
      <c r="AT34" s="36">
        <v>5641</v>
      </c>
      <c r="AU34" s="14"/>
      <c r="AV34" s="36"/>
      <c r="AW34" s="33">
        <v>7412</v>
      </c>
      <c r="AX34" s="33">
        <v>32132</v>
      </c>
      <c r="AY34" s="35">
        <f t="shared" si="1"/>
        <v>39544</v>
      </c>
      <c r="AZ34" s="36"/>
      <c r="BA34" s="14"/>
      <c r="BB34" s="36">
        <v>725</v>
      </c>
      <c r="BC34" s="33">
        <v>399</v>
      </c>
      <c r="BD34" s="33">
        <v>1501</v>
      </c>
      <c r="BE34" s="35">
        <f t="shared" si="2"/>
        <v>1900</v>
      </c>
      <c r="BF34" s="36">
        <v>1200</v>
      </c>
      <c r="BG34" s="36">
        <v>1600</v>
      </c>
      <c r="BH34" s="33">
        <v>700</v>
      </c>
      <c r="BI34" s="33"/>
      <c r="BJ34" s="33">
        <v>1700</v>
      </c>
      <c r="BK34" s="39">
        <f t="shared" si="25"/>
        <v>2400</v>
      </c>
      <c r="BL34" s="56" t="s">
        <v>123</v>
      </c>
      <c r="BM34" s="38">
        <f t="shared" si="3"/>
        <v>2431</v>
      </c>
      <c r="BN34" s="38">
        <f t="shared" si="4"/>
        <v>53129</v>
      </c>
      <c r="BP34" s="38">
        <f t="shared" si="5"/>
        <v>2426</v>
      </c>
      <c r="BQ34" s="35">
        <f t="shared" si="6"/>
        <v>57986</v>
      </c>
      <c r="BR34" s="36"/>
      <c r="BS34" s="38">
        <f t="shared" si="27"/>
        <v>1994</v>
      </c>
      <c r="BT34" s="38">
        <f t="shared" si="21"/>
        <v>36173</v>
      </c>
      <c r="BU34" s="38">
        <f t="shared" si="7"/>
        <v>4220</v>
      </c>
      <c r="BW34" s="35">
        <f t="shared" si="8"/>
        <v>42387</v>
      </c>
      <c r="BX34" s="36"/>
      <c r="BY34" s="38">
        <f t="shared" si="20"/>
        <v>12677</v>
      </c>
      <c r="BZ34" s="38">
        <f t="shared" si="9"/>
        <v>76508</v>
      </c>
      <c r="CA34" s="39">
        <f t="shared" si="10"/>
        <v>89185</v>
      </c>
      <c r="CB34" s="56" t="s">
        <v>123</v>
      </c>
      <c r="CC34" s="38">
        <f t="shared" si="11"/>
        <v>17102</v>
      </c>
      <c r="CD34" s="38">
        <f t="shared" si="22"/>
        <v>89302</v>
      </c>
      <c r="CE34" s="38">
        <f t="shared" si="12"/>
        <v>83154</v>
      </c>
      <c r="CF34" s="40">
        <f t="shared" si="13"/>
        <v>189558</v>
      </c>
      <c r="CG34" s="41"/>
      <c r="CH34" s="38">
        <f t="shared" si="26"/>
        <v>1099</v>
      </c>
      <c r="CI34" s="38">
        <f t="shared" si="14"/>
        <v>6726</v>
      </c>
      <c r="CJ34" s="40">
        <f t="shared" si="15"/>
        <v>7825</v>
      </c>
      <c r="CK34" s="41"/>
      <c r="CL34" s="38">
        <f t="shared" si="16"/>
        <v>18201</v>
      </c>
      <c r="CM34" s="38">
        <f t="shared" si="17"/>
        <v>179182</v>
      </c>
      <c r="CN34" s="39">
        <f t="shared" si="18"/>
        <v>197383</v>
      </c>
      <c r="CO34" s="77" t="s">
        <v>123</v>
      </c>
      <c r="DM34" s="43"/>
    </row>
    <row r="35" spans="1:117" ht="15.75">
      <c r="A35" s="56" t="s">
        <v>124</v>
      </c>
      <c r="B35" s="174">
        <v>43604</v>
      </c>
      <c r="C35" s="175">
        <v>2149</v>
      </c>
      <c r="D35" s="176">
        <f t="shared" si="23"/>
        <v>45753</v>
      </c>
      <c r="E35" s="14"/>
      <c r="F35" s="33">
        <v>2297</v>
      </c>
      <c r="G35" s="33">
        <v>3147</v>
      </c>
      <c r="H35" s="33"/>
      <c r="I35" s="35">
        <f t="shared" si="0"/>
        <v>5444</v>
      </c>
      <c r="J35" s="36">
        <v>1013</v>
      </c>
      <c r="K35" s="36"/>
      <c r="L35" s="36"/>
      <c r="M35" s="36"/>
      <c r="N35" s="36">
        <v>2427</v>
      </c>
      <c r="O35" s="36"/>
      <c r="P35" s="36">
        <v>726</v>
      </c>
      <c r="Q35" s="36">
        <v>167</v>
      </c>
      <c r="R35" s="36"/>
      <c r="S35" s="36"/>
      <c r="T35" s="36"/>
      <c r="U35" s="12"/>
      <c r="V35" s="56" t="s">
        <v>124</v>
      </c>
      <c r="W35" s="108">
        <v>36100</v>
      </c>
      <c r="X35" s="33">
        <v>1882</v>
      </c>
      <c r="Y35" s="35">
        <f t="shared" si="24"/>
        <v>37982</v>
      </c>
      <c r="Z35" s="36">
        <v>1430</v>
      </c>
      <c r="AA35" s="36"/>
      <c r="AB35" s="36">
        <v>60</v>
      </c>
      <c r="AC35" s="36"/>
      <c r="AD35" s="36"/>
      <c r="AE35" s="36">
        <v>245</v>
      </c>
      <c r="AF35" s="36">
        <v>20</v>
      </c>
      <c r="AG35" s="36"/>
      <c r="AH35" s="36">
        <v>315</v>
      </c>
      <c r="AI35" s="36">
        <v>160</v>
      </c>
      <c r="AJ35" s="36"/>
      <c r="AK35" s="36"/>
      <c r="AL35" s="36"/>
      <c r="AM35" s="37"/>
      <c r="AN35" s="56" t="s">
        <v>124</v>
      </c>
      <c r="AO35" s="36">
        <v>640</v>
      </c>
      <c r="AP35" s="33">
        <v>5198</v>
      </c>
      <c r="AQ35" s="33"/>
      <c r="AR35" s="33">
        <v>56802</v>
      </c>
      <c r="AS35" s="35">
        <f t="shared" si="19"/>
        <v>62000</v>
      </c>
      <c r="AT35" s="36">
        <v>3779</v>
      </c>
      <c r="AU35" s="14"/>
      <c r="AV35" s="36"/>
      <c r="AW35" s="33">
        <v>5215</v>
      </c>
      <c r="AX35" s="33">
        <v>23159</v>
      </c>
      <c r="AY35" s="35">
        <f t="shared" si="1"/>
        <v>28374</v>
      </c>
      <c r="AZ35" s="36"/>
      <c r="BA35" s="14"/>
      <c r="BB35" s="36"/>
      <c r="BC35" s="33">
        <v>18</v>
      </c>
      <c r="BD35" s="33">
        <v>455</v>
      </c>
      <c r="BE35" s="35">
        <f t="shared" si="2"/>
        <v>473</v>
      </c>
      <c r="BF35" s="36">
        <v>600</v>
      </c>
      <c r="BG35" s="36">
        <v>1700</v>
      </c>
      <c r="BH35" s="33">
        <v>700</v>
      </c>
      <c r="BI35" s="33"/>
      <c r="BJ35" s="33">
        <v>1200</v>
      </c>
      <c r="BK35" s="39">
        <f t="shared" si="25"/>
        <v>1900</v>
      </c>
      <c r="BL35" s="56" t="s">
        <v>124</v>
      </c>
      <c r="BM35" s="38">
        <f t="shared" si="3"/>
        <v>2297</v>
      </c>
      <c r="BN35" s="38">
        <f t="shared" si="4"/>
        <v>45753</v>
      </c>
      <c r="BP35" s="38">
        <f t="shared" si="5"/>
        <v>7480</v>
      </c>
      <c r="BQ35" s="35">
        <f t="shared" si="6"/>
        <v>55530</v>
      </c>
      <c r="BR35" s="36"/>
      <c r="BS35" s="38">
        <f t="shared" si="27"/>
        <v>1430</v>
      </c>
      <c r="BT35" s="38">
        <f t="shared" si="21"/>
        <v>37982</v>
      </c>
      <c r="BU35" s="38">
        <f t="shared" si="7"/>
        <v>2230</v>
      </c>
      <c r="BW35" s="35">
        <f t="shared" si="8"/>
        <v>41642</v>
      </c>
      <c r="BX35" s="36"/>
      <c r="BY35" s="38">
        <f t="shared" si="20"/>
        <v>10413</v>
      </c>
      <c r="BZ35" s="38">
        <f t="shared" si="9"/>
        <v>84380</v>
      </c>
      <c r="CA35" s="39">
        <f t="shared" si="10"/>
        <v>94793</v>
      </c>
      <c r="CB35" s="56" t="s">
        <v>124</v>
      </c>
      <c r="CC35" s="38">
        <f t="shared" si="11"/>
        <v>14140</v>
      </c>
      <c r="CD35" s="38">
        <f t="shared" si="22"/>
        <v>83735</v>
      </c>
      <c r="CE35" s="38">
        <f t="shared" si="12"/>
        <v>94090</v>
      </c>
      <c r="CF35" s="40">
        <f t="shared" si="13"/>
        <v>191965</v>
      </c>
      <c r="CG35" s="41"/>
      <c r="CH35" s="38">
        <f t="shared" si="26"/>
        <v>718</v>
      </c>
      <c r="CI35" s="38">
        <f t="shared" si="14"/>
        <v>3955</v>
      </c>
      <c r="CJ35" s="40">
        <f t="shared" si="15"/>
        <v>4673</v>
      </c>
      <c r="CK35" s="41"/>
      <c r="CL35" s="38">
        <f t="shared" si="16"/>
        <v>14858</v>
      </c>
      <c r="CM35" s="38">
        <f t="shared" si="17"/>
        <v>181780</v>
      </c>
      <c r="CN35" s="39">
        <f t="shared" si="18"/>
        <v>196638</v>
      </c>
      <c r="CO35" s="77" t="s">
        <v>124</v>
      </c>
      <c r="DM35" s="43"/>
    </row>
    <row r="36" spans="1:117" ht="15.75">
      <c r="A36" s="56" t="s">
        <v>125</v>
      </c>
      <c r="B36" s="174">
        <v>15784</v>
      </c>
      <c r="C36" s="175">
        <v>392</v>
      </c>
      <c r="D36" s="176">
        <f t="shared" si="23"/>
        <v>16176</v>
      </c>
      <c r="E36" s="14"/>
      <c r="F36" s="33">
        <v>5244</v>
      </c>
      <c r="G36" s="33">
        <v>5604</v>
      </c>
      <c r="H36" s="33"/>
      <c r="I36" s="35">
        <f t="shared" si="0"/>
        <v>10848</v>
      </c>
      <c r="J36" s="36">
        <v>1362</v>
      </c>
      <c r="K36" s="36"/>
      <c r="L36" s="36"/>
      <c r="M36" s="36"/>
      <c r="N36" s="36">
        <v>1512</v>
      </c>
      <c r="O36" s="36"/>
      <c r="P36" s="36"/>
      <c r="Q36" s="36"/>
      <c r="R36" s="36"/>
      <c r="S36" s="36"/>
      <c r="T36" s="36"/>
      <c r="U36" s="12"/>
      <c r="V36" s="56" t="s">
        <v>125</v>
      </c>
      <c r="W36" s="108">
        <v>44074</v>
      </c>
      <c r="X36" s="33">
        <v>3146</v>
      </c>
      <c r="Y36" s="35">
        <f t="shared" si="24"/>
        <v>47220</v>
      </c>
      <c r="Z36" s="36">
        <v>1669</v>
      </c>
      <c r="AA36" s="36"/>
      <c r="AB36" s="36">
        <v>660</v>
      </c>
      <c r="AC36" s="36"/>
      <c r="AD36" s="36"/>
      <c r="AE36" s="36">
        <v>318</v>
      </c>
      <c r="AF36" s="36">
        <v>120</v>
      </c>
      <c r="AG36" s="36"/>
      <c r="AH36" s="36">
        <v>220</v>
      </c>
      <c r="AI36" s="36">
        <v>200</v>
      </c>
      <c r="AJ36" s="36"/>
      <c r="AK36" s="36"/>
      <c r="AL36" s="36"/>
      <c r="AM36" s="37"/>
      <c r="AN36" s="56" t="s">
        <v>125</v>
      </c>
      <c r="AO36" s="36"/>
      <c r="AP36" s="33">
        <v>8784</v>
      </c>
      <c r="AQ36" s="33"/>
      <c r="AR36" s="33">
        <v>37668</v>
      </c>
      <c r="AS36" s="35">
        <f t="shared" si="19"/>
        <v>46452</v>
      </c>
      <c r="AT36" s="36">
        <v>8722</v>
      </c>
      <c r="AU36" s="14"/>
      <c r="AV36" s="36"/>
      <c r="AW36" s="33">
        <v>6868</v>
      </c>
      <c r="AX36" s="33">
        <v>41605</v>
      </c>
      <c r="AY36" s="35">
        <f t="shared" si="1"/>
        <v>48473</v>
      </c>
      <c r="AZ36" s="36"/>
      <c r="BA36" s="14"/>
      <c r="BB36" s="36"/>
      <c r="BC36" s="33">
        <v>0</v>
      </c>
      <c r="BD36" s="33">
        <v>250</v>
      </c>
      <c r="BE36" s="35">
        <f t="shared" si="2"/>
        <v>250</v>
      </c>
      <c r="BF36" s="36">
        <v>0</v>
      </c>
      <c r="BG36" s="36">
        <v>450</v>
      </c>
      <c r="BH36" s="33">
        <v>661</v>
      </c>
      <c r="BI36" s="33" t="s">
        <v>97</v>
      </c>
      <c r="BJ36" s="33">
        <v>350</v>
      </c>
      <c r="BK36" s="39">
        <f t="shared" si="25"/>
        <v>1011</v>
      </c>
      <c r="BL36" s="56" t="s">
        <v>125</v>
      </c>
      <c r="BM36" s="38">
        <f t="shared" si="3"/>
        <v>5244</v>
      </c>
      <c r="BN36" s="38">
        <f t="shared" si="4"/>
        <v>16176</v>
      </c>
      <c r="BP36" s="38">
        <f t="shared" si="5"/>
        <v>8478</v>
      </c>
      <c r="BQ36" s="35">
        <f t="shared" si="6"/>
        <v>29898</v>
      </c>
      <c r="BR36" s="36"/>
      <c r="BS36" s="38">
        <f t="shared" si="27"/>
        <v>1669</v>
      </c>
      <c r="BT36" s="38">
        <f t="shared" si="21"/>
        <v>47220</v>
      </c>
      <c r="BU36" s="38">
        <f t="shared" si="7"/>
        <v>3187</v>
      </c>
      <c r="BW36" s="35">
        <f t="shared" si="8"/>
        <v>52076</v>
      </c>
      <c r="BX36" s="36"/>
      <c r="BY36" s="38">
        <f t="shared" si="20"/>
        <v>15652</v>
      </c>
      <c r="BZ36" s="38">
        <f t="shared" si="9"/>
        <v>87995</v>
      </c>
      <c r="CA36" s="39">
        <f t="shared" si="10"/>
        <v>103647</v>
      </c>
      <c r="CB36" s="56" t="s">
        <v>125</v>
      </c>
      <c r="CC36" s="38">
        <f t="shared" si="11"/>
        <v>22565</v>
      </c>
      <c r="CD36" s="38">
        <f t="shared" si="22"/>
        <v>63396</v>
      </c>
      <c r="CE36" s="38">
        <f t="shared" si="12"/>
        <v>99660</v>
      </c>
      <c r="CF36" s="40">
        <f t="shared" si="13"/>
        <v>185621</v>
      </c>
      <c r="CG36" s="41"/>
      <c r="CH36" s="38">
        <f t="shared" si="26"/>
        <v>661</v>
      </c>
      <c r="CI36" s="38">
        <f t="shared" si="14"/>
        <v>1050</v>
      </c>
      <c r="CJ36" s="40">
        <f t="shared" si="15"/>
        <v>1711</v>
      </c>
      <c r="CK36" s="41"/>
      <c r="CL36" s="38">
        <f t="shared" si="16"/>
        <v>23226</v>
      </c>
      <c r="CM36" s="38">
        <f t="shared" si="17"/>
        <v>164106</v>
      </c>
      <c r="CN36" s="39">
        <f t="shared" si="18"/>
        <v>187332</v>
      </c>
      <c r="CO36" s="77" t="s">
        <v>125</v>
      </c>
      <c r="DM36" s="43"/>
    </row>
    <row r="37" spans="1:117" ht="15.75">
      <c r="A37" s="56" t="s">
        <v>126</v>
      </c>
      <c r="B37" s="174">
        <v>32235</v>
      </c>
      <c r="C37" s="175"/>
      <c r="D37" s="176">
        <f t="shared" si="23"/>
        <v>32235</v>
      </c>
      <c r="E37" s="14"/>
      <c r="F37" s="33">
        <v>1882</v>
      </c>
      <c r="G37" s="33">
        <v>1770</v>
      </c>
      <c r="H37" s="33"/>
      <c r="I37" s="35">
        <f t="shared" si="0"/>
        <v>3652</v>
      </c>
      <c r="J37" s="36">
        <v>60</v>
      </c>
      <c r="K37" s="36"/>
      <c r="L37" s="36"/>
      <c r="M37" s="36"/>
      <c r="N37" s="36">
        <v>1120</v>
      </c>
      <c r="O37" s="36"/>
      <c r="P37" s="36"/>
      <c r="Q37" s="36"/>
      <c r="R37" s="36"/>
      <c r="S37" s="36"/>
      <c r="T37" s="36"/>
      <c r="U37" s="12"/>
      <c r="V37" s="56" t="s">
        <v>126</v>
      </c>
      <c r="W37" s="108">
        <v>45921</v>
      </c>
      <c r="X37" s="33">
        <v>2085</v>
      </c>
      <c r="Y37" s="35">
        <f t="shared" si="24"/>
        <v>48006</v>
      </c>
      <c r="Z37" s="36">
        <v>2052</v>
      </c>
      <c r="AA37" s="36"/>
      <c r="AB37" s="36"/>
      <c r="AC37" s="36"/>
      <c r="AD37" s="36"/>
      <c r="AE37" s="36">
        <v>300</v>
      </c>
      <c r="AF37" s="36"/>
      <c r="AG37" s="36"/>
      <c r="AH37" s="36">
        <v>90</v>
      </c>
      <c r="AI37" s="36"/>
      <c r="AJ37" s="36"/>
      <c r="AK37" s="36"/>
      <c r="AL37" s="36"/>
      <c r="AM37" s="37"/>
      <c r="AN37" s="56" t="s">
        <v>126</v>
      </c>
      <c r="AO37" s="36">
        <v>20</v>
      </c>
      <c r="AP37" s="33">
        <v>4759</v>
      </c>
      <c r="AQ37" s="33"/>
      <c r="AR37" s="33">
        <v>33000</v>
      </c>
      <c r="AS37" s="35">
        <f t="shared" si="19"/>
        <v>37759</v>
      </c>
      <c r="AT37" s="36">
        <v>7416</v>
      </c>
      <c r="AU37" s="14"/>
      <c r="AV37" s="36"/>
      <c r="AW37" s="33">
        <v>8162</v>
      </c>
      <c r="AX37" s="33">
        <v>12929</v>
      </c>
      <c r="AY37" s="35">
        <f t="shared" si="1"/>
        <v>21091</v>
      </c>
      <c r="AZ37" s="36"/>
      <c r="BA37" s="14"/>
      <c r="BB37" s="36">
        <v>100</v>
      </c>
      <c r="BC37" s="33">
        <v>486</v>
      </c>
      <c r="BD37" s="33">
        <v>600</v>
      </c>
      <c r="BE37" s="35">
        <f t="shared" si="2"/>
        <v>1086</v>
      </c>
      <c r="BF37" s="36">
        <v>50</v>
      </c>
      <c r="BG37" s="36">
        <v>1300</v>
      </c>
      <c r="BH37" s="33">
        <v>100</v>
      </c>
      <c r="BI37" s="33"/>
      <c r="BJ37" s="33">
        <v>525</v>
      </c>
      <c r="BK37" s="39">
        <f t="shared" si="25"/>
        <v>625</v>
      </c>
      <c r="BL37" s="56" t="s">
        <v>126</v>
      </c>
      <c r="BM37" s="38">
        <f t="shared" si="3"/>
        <v>1882</v>
      </c>
      <c r="BN37" s="38">
        <f t="shared" si="4"/>
        <v>32235</v>
      </c>
      <c r="BP37" s="38">
        <f t="shared" si="5"/>
        <v>2950</v>
      </c>
      <c r="BQ37" s="35">
        <f t="shared" si="6"/>
        <v>37067</v>
      </c>
      <c r="BR37" s="36"/>
      <c r="BS37" s="38">
        <f t="shared" si="27"/>
        <v>2052</v>
      </c>
      <c r="BT37" s="38">
        <f t="shared" si="21"/>
        <v>48006</v>
      </c>
      <c r="BU37" s="38">
        <f t="shared" si="7"/>
        <v>2442</v>
      </c>
      <c r="BW37" s="35">
        <f t="shared" si="8"/>
        <v>52500</v>
      </c>
      <c r="BX37" s="36"/>
      <c r="BY37" s="38">
        <f t="shared" si="20"/>
        <v>12921</v>
      </c>
      <c r="BZ37" s="38">
        <f t="shared" si="9"/>
        <v>53365</v>
      </c>
      <c r="CA37" s="39">
        <f t="shared" si="10"/>
        <v>66286</v>
      </c>
      <c r="CB37" s="56" t="s">
        <v>126</v>
      </c>
      <c r="CC37" s="38">
        <f t="shared" si="11"/>
        <v>16855</v>
      </c>
      <c r="CD37" s="38">
        <f t="shared" si="22"/>
        <v>80241</v>
      </c>
      <c r="CE37" s="38">
        <f t="shared" si="12"/>
        <v>58757</v>
      </c>
      <c r="CF37" s="40">
        <f t="shared" si="13"/>
        <v>155853</v>
      </c>
      <c r="CG37" s="41"/>
      <c r="CH37" s="38">
        <f t="shared" si="26"/>
        <v>586</v>
      </c>
      <c r="CI37" s="38">
        <f t="shared" si="14"/>
        <v>2575</v>
      </c>
      <c r="CJ37" s="40">
        <f t="shared" si="15"/>
        <v>3161</v>
      </c>
      <c r="CK37" s="41"/>
      <c r="CL37" s="38">
        <f t="shared" si="16"/>
        <v>17441</v>
      </c>
      <c r="CM37" s="38">
        <f t="shared" si="17"/>
        <v>141573</v>
      </c>
      <c r="CN37" s="39">
        <f t="shared" si="18"/>
        <v>159014</v>
      </c>
      <c r="CO37" s="77" t="s">
        <v>126</v>
      </c>
      <c r="DM37" s="43"/>
    </row>
    <row r="38" spans="1:117" ht="15.75">
      <c r="A38" s="88" t="s">
        <v>127</v>
      </c>
      <c r="B38" s="177">
        <v>47758</v>
      </c>
      <c r="C38" s="178"/>
      <c r="D38" s="176">
        <f t="shared" si="23"/>
        <v>47758</v>
      </c>
      <c r="E38" s="47"/>
      <c r="F38" s="45">
        <v>8729</v>
      </c>
      <c r="G38" s="45">
        <v>4430</v>
      </c>
      <c r="H38" s="45"/>
      <c r="I38" s="48">
        <f t="shared" si="0"/>
        <v>13159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19"/>
      <c r="V38" s="88" t="s">
        <v>127</v>
      </c>
      <c r="W38" s="109">
        <v>64932</v>
      </c>
      <c r="X38" s="45">
        <v>53</v>
      </c>
      <c r="Y38" s="35">
        <f t="shared" si="24"/>
        <v>64985</v>
      </c>
      <c r="Z38" s="49">
        <v>2456</v>
      </c>
      <c r="AA38" s="49"/>
      <c r="AB38" s="49"/>
      <c r="AC38" s="49"/>
      <c r="AD38" s="49"/>
      <c r="AE38" s="49">
        <v>810</v>
      </c>
      <c r="AF38" s="49"/>
      <c r="AG38" s="49"/>
      <c r="AH38" s="49">
        <v>780</v>
      </c>
      <c r="AI38" s="49"/>
      <c r="AJ38" s="49"/>
      <c r="AK38" s="49"/>
      <c r="AL38" s="49"/>
      <c r="AM38" s="50"/>
      <c r="AN38" s="88" t="s">
        <v>127</v>
      </c>
      <c r="AO38" s="49"/>
      <c r="AP38" s="45">
        <v>4090</v>
      </c>
      <c r="AQ38" s="45"/>
      <c r="AR38" s="45">
        <v>28415</v>
      </c>
      <c r="AS38" s="48">
        <f t="shared" si="19"/>
        <v>32505</v>
      </c>
      <c r="AT38" s="49">
        <v>12430</v>
      </c>
      <c r="AU38" s="47"/>
      <c r="AV38" s="49"/>
      <c r="AW38" s="45">
        <v>10351</v>
      </c>
      <c r="AX38" s="45">
        <v>37315</v>
      </c>
      <c r="AY38" s="48">
        <f t="shared" si="1"/>
        <v>47666</v>
      </c>
      <c r="AZ38" s="49"/>
      <c r="BA38" s="14"/>
      <c r="BB38" s="49">
        <v>150</v>
      </c>
      <c r="BC38" s="45">
        <v>507</v>
      </c>
      <c r="BD38" s="45">
        <v>1000</v>
      </c>
      <c r="BE38" s="48">
        <f t="shared" si="2"/>
        <v>1507</v>
      </c>
      <c r="BF38" s="49">
        <v>110</v>
      </c>
      <c r="BG38" s="49">
        <v>1183</v>
      </c>
      <c r="BH38" s="45">
        <v>227</v>
      </c>
      <c r="BI38" s="45"/>
      <c r="BJ38" s="45">
        <v>1920</v>
      </c>
      <c r="BK38" s="51">
        <f t="shared" si="25"/>
        <v>2147</v>
      </c>
      <c r="BL38" s="88" t="s">
        <v>127</v>
      </c>
      <c r="BM38" s="44">
        <f t="shared" si="3"/>
        <v>8729</v>
      </c>
      <c r="BN38" s="44">
        <f t="shared" si="4"/>
        <v>47758</v>
      </c>
      <c r="BO38" s="16"/>
      <c r="BP38" s="44">
        <f t="shared" si="5"/>
        <v>4430</v>
      </c>
      <c r="BQ38" s="48">
        <f t="shared" si="6"/>
        <v>60917</v>
      </c>
      <c r="BR38" s="36"/>
      <c r="BS38" s="44">
        <f t="shared" si="27"/>
        <v>2456</v>
      </c>
      <c r="BT38" s="44">
        <f t="shared" si="21"/>
        <v>64985</v>
      </c>
      <c r="BU38" s="44">
        <f t="shared" si="7"/>
        <v>4046</v>
      </c>
      <c r="BV38" s="16"/>
      <c r="BW38" s="48">
        <f t="shared" si="8"/>
        <v>71487</v>
      </c>
      <c r="BX38" s="36"/>
      <c r="BY38" s="44">
        <f t="shared" si="20"/>
        <v>14441</v>
      </c>
      <c r="BZ38" s="44">
        <f t="shared" si="9"/>
        <v>78160</v>
      </c>
      <c r="CA38" s="51">
        <f t="shared" si="10"/>
        <v>92601</v>
      </c>
      <c r="CB38" s="88" t="s">
        <v>127</v>
      </c>
      <c r="CC38" s="44">
        <f t="shared" si="11"/>
        <v>25626</v>
      </c>
      <c r="CD38" s="44">
        <f t="shared" si="22"/>
        <v>112743</v>
      </c>
      <c r="CE38" s="44">
        <f t="shared" si="12"/>
        <v>86636</v>
      </c>
      <c r="CF38" s="52">
        <f t="shared" si="13"/>
        <v>225005</v>
      </c>
      <c r="CG38" s="41"/>
      <c r="CH38" s="44">
        <f t="shared" si="26"/>
        <v>734</v>
      </c>
      <c r="CI38" s="44">
        <f t="shared" si="14"/>
        <v>4363</v>
      </c>
      <c r="CJ38" s="52">
        <f t="shared" si="15"/>
        <v>5097</v>
      </c>
      <c r="CK38" s="41"/>
      <c r="CL38" s="44">
        <f t="shared" si="16"/>
        <v>26360</v>
      </c>
      <c r="CM38" s="44">
        <f t="shared" si="17"/>
        <v>203742</v>
      </c>
      <c r="CN38" s="51">
        <f t="shared" si="18"/>
        <v>230102</v>
      </c>
      <c r="CO38" s="89" t="s">
        <v>127</v>
      </c>
      <c r="DM38" s="43"/>
    </row>
    <row r="39" spans="1:117" ht="15.75">
      <c r="A39" s="56" t="s">
        <v>128</v>
      </c>
      <c r="B39" s="174">
        <v>21961</v>
      </c>
      <c r="C39" s="175"/>
      <c r="D39" s="179">
        <f t="shared" si="23"/>
        <v>21961</v>
      </c>
      <c r="E39" s="14"/>
      <c r="F39" s="33">
        <v>9503</v>
      </c>
      <c r="G39" s="33">
        <v>4940</v>
      </c>
      <c r="H39" s="33"/>
      <c r="I39" s="35">
        <f t="shared" si="0"/>
        <v>14443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12"/>
      <c r="V39" s="56" t="s">
        <v>128</v>
      </c>
      <c r="W39" s="108">
        <v>28413</v>
      </c>
      <c r="X39" s="33">
        <v>175</v>
      </c>
      <c r="Y39" s="112">
        <f t="shared" si="24"/>
        <v>28588</v>
      </c>
      <c r="Z39" s="36">
        <v>1865</v>
      </c>
      <c r="AA39" s="36"/>
      <c r="AB39" s="36"/>
      <c r="AC39" s="36"/>
      <c r="AD39" s="36"/>
      <c r="AE39" s="36">
        <v>320</v>
      </c>
      <c r="AF39" s="36"/>
      <c r="AG39" s="36">
        <v>151</v>
      </c>
      <c r="AH39" s="36">
        <v>210</v>
      </c>
      <c r="AI39" s="36"/>
      <c r="AJ39" s="36"/>
      <c r="AK39" s="36"/>
      <c r="AL39" s="36"/>
      <c r="AM39" s="37"/>
      <c r="AN39" s="56" t="s">
        <v>128</v>
      </c>
      <c r="AO39" s="36"/>
      <c r="AP39" s="33">
        <v>3690</v>
      </c>
      <c r="AQ39" s="33"/>
      <c r="AR39" s="33">
        <v>31605</v>
      </c>
      <c r="AS39" s="35">
        <f t="shared" si="19"/>
        <v>35295</v>
      </c>
      <c r="AT39" s="36">
        <v>12406</v>
      </c>
      <c r="AU39" s="14"/>
      <c r="AV39" s="36"/>
      <c r="AW39" s="33">
        <v>15543</v>
      </c>
      <c r="AX39" s="33">
        <v>34259</v>
      </c>
      <c r="AY39" s="35">
        <f t="shared" si="1"/>
        <v>49802</v>
      </c>
      <c r="AZ39" s="36"/>
      <c r="BA39" s="14"/>
      <c r="BB39" s="36">
        <v>200</v>
      </c>
      <c r="BC39" s="33">
        <v>639</v>
      </c>
      <c r="BD39" s="33">
        <v>2592</v>
      </c>
      <c r="BE39" s="35">
        <f t="shared" si="2"/>
        <v>3231</v>
      </c>
      <c r="BF39" s="36">
        <v>100</v>
      </c>
      <c r="BG39" s="36">
        <v>559</v>
      </c>
      <c r="BH39" s="33">
        <v>157</v>
      </c>
      <c r="BI39" s="33"/>
      <c r="BJ39" s="33">
        <v>2849</v>
      </c>
      <c r="BK39" s="39">
        <f t="shared" si="25"/>
        <v>3006</v>
      </c>
      <c r="BL39" s="56" t="s">
        <v>128</v>
      </c>
      <c r="BM39" s="38">
        <f t="shared" si="3"/>
        <v>9503</v>
      </c>
      <c r="BN39" s="38">
        <f t="shared" si="4"/>
        <v>21961</v>
      </c>
      <c r="BP39" s="38">
        <f t="shared" si="5"/>
        <v>4940</v>
      </c>
      <c r="BQ39" s="35">
        <f t="shared" si="6"/>
        <v>36404</v>
      </c>
      <c r="BR39" s="36"/>
      <c r="BS39" s="38">
        <f t="shared" si="27"/>
        <v>1865</v>
      </c>
      <c r="BT39" s="38">
        <f t="shared" si="21"/>
        <v>28588</v>
      </c>
      <c r="BU39" s="38">
        <f t="shared" si="7"/>
        <v>2546</v>
      </c>
      <c r="BW39" s="35">
        <f t="shared" si="8"/>
        <v>32999</v>
      </c>
      <c r="BX39" s="36"/>
      <c r="BY39" s="38">
        <f t="shared" si="20"/>
        <v>19233</v>
      </c>
      <c r="BZ39" s="38">
        <f t="shared" si="9"/>
        <v>78270</v>
      </c>
      <c r="CA39" s="39">
        <f t="shared" si="10"/>
        <v>97503</v>
      </c>
      <c r="CB39" s="56" t="s">
        <v>128</v>
      </c>
      <c r="CC39" s="38">
        <f t="shared" si="11"/>
        <v>30601</v>
      </c>
      <c r="CD39" s="38">
        <f t="shared" si="22"/>
        <v>50549</v>
      </c>
      <c r="CE39" s="38">
        <f t="shared" si="12"/>
        <v>85756</v>
      </c>
      <c r="CF39" s="40">
        <f t="shared" si="13"/>
        <v>166906</v>
      </c>
      <c r="CG39" s="41"/>
      <c r="CH39" s="38">
        <f t="shared" si="26"/>
        <v>796</v>
      </c>
      <c r="CI39" s="38">
        <f t="shared" si="14"/>
        <v>6300</v>
      </c>
      <c r="CJ39" s="40">
        <f t="shared" si="15"/>
        <v>7096</v>
      </c>
      <c r="CK39" s="41"/>
      <c r="CL39" s="38">
        <f t="shared" si="16"/>
        <v>31397</v>
      </c>
      <c r="CM39" s="38">
        <f t="shared" si="17"/>
        <v>142605</v>
      </c>
      <c r="CN39" s="39">
        <f t="shared" si="18"/>
        <v>174002</v>
      </c>
      <c r="CO39" s="77" t="s">
        <v>128</v>
      </c>
      <c r="DM39" s="43"/>
    </row>
    <row r="40" spans="1:117" ht="15.75">
      <c r="A40" s="56" t="s">
        <v>129</v>
      </c>
      <c r="B40" s="174">
        <v>26261</v>
      </c>
      <c r="C40" s="175">
        <v>2951</v>
      </c>
      <c r="D40" s="176">
        <f t="shared" si="23"/>
        <v>29212</v>
      </c>
      <c r="E40" s="14"/>
      <c r="F40" s="33">
        <v>10272</v>
      </c>
      <c r="G40" s="33">
        <v>6933</v>
      </c>
      <c r="H40" s="33"/>
      <c r="I40" s="35">
        <f t="shared" si="0"/>
        <v>17205</v>
      </c>
      <c r="J40" s="36">
        <v>3133</v>
      </c>
      <c r="K40" s="36"/>
      <c r="L40" s="36"/>
      <c r="M40" s="36"/>
      <c r="N40" s="36">
        <v>3356</v>
      </c>
      <c r="O40" s="36"/>
      <c r="P40" s="36"/>
      <c r="Q40" s="36"/>
      <c r="R40" s="36"/>
      <c r="S40" s="36"/>
      <c r="T40" s="36"/>
      <c r="U40" s="12"/>
      <c r="V40" s="56" t="s">
        <v>129</v>
      </c>
      <c r="W40" s="108">
        <v>40340</v>
      </c>
      <c r="X40" s="33"/>
      <c r="Y40" s="35">
        <f t="shared" si="24"/>
        <v>40340</v>
      </c>
      <c r="Z40" s="36">
        <v>2384</v>
      </c>
      <c r="AA40" s="36"/>
      <c r="AB40" s="36">
        <v>407</v>
      </c>
      <c r="AC40" s="36">
        <v>100</v>
      </c>
      <c r="AD40" s="36"/>
      <c r="AE40" s="36">
        <v>1020</v>
      </c>
      <c r="AF40" s="36"/>
      <c r="AG40" s="36">
        <v>167</v>
      </c>
      <c r="AH40" s="36">
        <v>820</v>
      </c>
      <c r="AI40" s="36"/>
      <c r="AJ40" s="36">
        <v>393</v>
      </c>
      <c r="AK40" s="36"/>
      <c r="AL40" s="36"/>
      <c r="AM40" s="37"/>
      <c r="AN40" s="56" t="s">
        <v>129</v>
      </c>
      <c r="AO40" s="36"/>
      <c r="AP40" s="33">
        <v>8282</v>
      </c>
      <c r="AQ40" s="33"/>
      <c r="AR40" s="33">
        <v>44738</v>
      </c>
      <c r="AS40" s="35">
        <f t="shared" si="19"/>
        <v>53020</v>
      </c>
      <c r="AT40" s="36">
        <v>14025</v>
      </c>
      <c r="AU40" s="14"/>
      <c r="AV40" s="36"/>
      <c r="AW40" s="33">
        <v>20593</v>
      </c>
      <c r="AX40" s="33">
        <v>43462</v>
      </c>
      <c r="AY40" s="35">
        <f t="shared" si="1"/>
        <v>64055</v>
      </c>
      <c r="AZ40" s="36"/>
      <c r="BA40" s="14"/>
      <c r="BB40" s="36"/>
      <c r="BC40" s="33"/>
      <c r="BD40" s="33">
        <v>4954</v>
      </c>
      <c r="BE40" s="35">
        <f t="shared" si="2"/>
        <v>4954</v>
      </c>
      <c r="BF40" s="36">
        <v>1000</v>
      </c>
      <c r="BG40" s="36">
        <v>14253</v>
      </c>
      <c r="BH40" s="33">
        <v>924</v>
      </c>
      <c r="BI40" s="33"/>
      <c r="BJ40" s="33">
        <v>9491</v>
      </c>
      <c r="BK40" s="39">
        <f t="shared" si="25"/>
        <v>10415</v>
      </c>
      <c r="BL40" s="56" t="s">
        <v>129</v>
      </c>
      <c r="BM40" s="38">
        <f t="shared" si="3"/>
        <v>10272</v>
      </c>
      <c r="BN40" s="38">
        <f t="shared" si="4"/>
        <v>29212</v>
      </c>
      <c r="BP40" s="38">
        <f t="shared" si="5"/>
        <v>13422</v>
      </c>
      <c r="BQ40" s="35">
        <f t="shared" si="6"/>
        <v>52906</v>
      </c>
      <c r="BR40" s="36"/>
      <c r="BS40" s="38">
        <f t="shared" si="27"/>
        <v>2384</v>
      </c>
      <c r="BT40" s="38">
        <f t="shared" si="21"/>
        <v>40340</v>
      </c>
      <c r="BU40" s="38">
        <f t="shared" si="7"/>
        <v>5291</v>
      </c>
      <c r="BW40" s="35">
        <f t="shared" si="8"/>
        <v>48015</v>
      </c>
      <c r="BX40" s="36"/>
      <c r="BY40" s="38">
        <f t="shared" si="20"/>
        <v>28875</v>
      </c>
      <c r="BZ40" s="38">
        <f t="shared" si="9"/>
        <v>102225</v>
      </c>
      <c r="CA40" s="39">
        <f t="shared" si="10"/>
        <v>131100</v>
      </c>
      <c r="CB40" s="56" t="s">
        <v>129</v>
      </c>
      <c r="CC40" s="38">
        <f t="shared" si="11"/>
        <v>41531</v>
      </c>
      <c r="CD40" s="38">
        <f t="shared" si="22"/>
        <v>69552</v>
      </c>
      <c r="CE40" s="38">
        <f t="shared" si="12"/>
        <v>120938</v>
      </c>
      <c r="CF40" s="40">
        <f t="shared" si="13"/>
        <v>232021</v>
      </c>
      <c r="CG40" s="41"/>
      <c r="CH40" s="38">
        <f t="shared" si="26"/>
        <v>924</v>
      </c>
      <c r="CI40" s="38">
        <f t="shared" si="14"/>
        <v>29698</v>
      </c>
      <c r="CJ40" s="40">
        <f t="shared" si="15"/>
        <v>30622</v>
      </c>
      <c r="CK40" s="41"/>
      <c r="CL40" s="38">
        <f t="shared" si="16"/>
        <v>42455</v>
      </c>
      <c r="CM40" s="38">
        <f t="shared" si="17"/>
        <v>220188</v>
      </c>
      <c r="CN40" s="39">
        <f t="shared" si="18"/>
        <v>262643</v>
      </c>
      <c r="CO40" s="77" t="s">
        <v>129</v>
      </c>
      <c r="DM40" s="43"/>
    </row>
    <row r="41" spans="1:117" ht="15.75">
      <c r="A41" s="56" t="s">
        <v>130</v>
      </c>
      <c r="B41" s="174">
        <v>17731</v>
      </c>
      <c r="C41" s="175">
        <v>235</v>
      </c>
      <c r="D41" s="176">
        <f t="shared" si="23"/>
        <v>17966</v>
      </c>
      <c r="E41" s="14"/>
      <c r="F41" s="33">
        <v>19525</v>
      </c>
      <c r="G41" s="33">
        <v>7270</v>
      </c>
      <c r="H41" s="33"/>
      <c r="I41" s="35">
        <f t="shared" si="0"/>
        <v>26795</v>
      </c>
      <c r="J41" s="36">
        <v>785</v>
      </c>
      <c r="K41" s="36"/>
      <c r="L41" s="36"/>
      <c r="M41" s="36"/>
      <c r="N41" s="36">
        <v>700</v>
      </c>
      <c r="O41" s="36">
        <v>30</v>
      </c>
      <c r="P41" s="36"/>
      <c r="Q41" s="36"/>
      <c r="R41" s="36"/>
      <c r="S41" s="36"/>
      <c r="T41" s="36"/>
      <c r="U41" s="12"/>
      <c r="V41" s="56" t="s">
        <v>130</v>
      </c>
      <c r="W41" s="108">
        <v>22578</v>
      </c>
      <c r="X41" s="33"/>
      <c r="Y41" s="35">
        <f t="shared" si="24"/>
        <v>22578</v>
      </c>
      <c r="Z41" s="36">
        <v>1225</v>
      </c>
      <c r="AA41" s="36">
        <v>20</v>
      </c>
      <c r="AB41" s="36">
        <v>162</v>
      </c>
      <c r="AC41" s="36">
        <v>90</v>
      </c>
      <c r="AD41" s="36">
        <v>25</v>
      </c>
      <c r="AE41" s="36">
        <v>1290</v>
      </c>
      <c r="AF41" s="36">
        <v>15</v>
      </c>
      <c r="AG41" s="36"/>
      <c r="AH41" s="36">
        <v>480</v>
      </c>
      <c r="AI41" s="36"/>
      <c r="AJ41" s="36"/>
      <c r="AK41" s="36"/>
      <c r="AL41" s="36"/>
      <c r="AM41" s="37"/>
      <c r="AN41" s="56" t="s">
        <v>130</v>
      </c>
      <c r="AO41" s="36"/>
      <c r="AP41" s="33">
        <v>7563</v>
      </c>
      <c r="AQ41" s="33"/>
      <c r="AR41" s="33">
        <v>47956</v>
      </c>
      <c r="AS41" s="35">
        <f t="shared" si="19"/>
        <v>55519</v>
      </c>
      <c r="AT41" s="36">
        <v>39367</v>
      </c>
      <c r="AU41" s="14"/>
      <c r="AV41" s="36"/>
      <c r="AW41" s="33">
        <v>10898</v>
      </c>
      <c r="AX41" s="33">
        <v>33000</v>
      </c>
      <c r="AY41" s="35">
        <f t="shared" si="1"/>
        <v>43898</v>
      </c>
      <c r="AZ41" s="36"/>
      <c r="BA41" s="14"/>
      <c r="BB41" s="36"/>
      <c r="BC41" s="33">
        <v>2677</v>
      </c>
      <c r="BD41" s="33">
        <v>6695</v>
      </c>
      <c r="BE41" s="35">
        <f t="shared" si="2"/>
        <v>9372</v>
      </c>
      <c r="BF41" s="36"/>
      <c r="BG41" s="36">
        <v>7126</v>
      </c>
      <c r="BH41" s="33">
        <v>189</v>
      </c>
      <c r="BI41" s="33"/>
      <c r="BJ41" s="33">
        <v>3074</v>
      </c>
      <c r="BK41" s="39">
        <f t="shared" si="25"/>
        <v>3263</v>
      </c>
      <c r="BL41" s="56" t="s">
        <v>130</v>
      </c>
      <c r="BM41" s="38">
        <f t="shared" si="3"/>
        <v>19525</v>
      </c>
      <c r="BN41" s="38">
        <f t="shared" si="4"/>
        <v>17966</v>
      </c>
      <c r="BP41" s="38">
        <f t="shared" si="5"/>
        <v>8785</v>
      </c>
      <c r="BQ41" s="35">
        <f t="shared" si="6"/>
        <v>46276</v>
      </c>
      <c r="BR41" s="36"/>
      <c r="BS41" s="38">
        <f t="shared" si="27"/>
        <v>1225</v>
      </c>
      <c r="BT41" s="38">
        <f t="shared" si="21"/>
        <v>22578</v>
      </c>
      <c r="BU41" s="38">
        <f t="shared" si="7"/>
        <v>3307</v>
      </c>
      <c r="BW41" s="35">
        <f t="shared" si="8"/>
        <v>27110</v>
      </c>
      <c r="BX41" s="36"/>
      <c r="BY41" s="38">
        <f t="shared" si="20"/>
        <v>18461</v>
      </c>
      <c r="BZ41" s="38">
        <f t="shared" si="9"/>
        <v>120323</v>
      </c>
      <c r="CA41" s="39">
        <f t="shared" si="10"/>
        <v>138784</v>
      </c>
      <c r="CB41" s="56" t="s">
        <v>130</v>
      </c>
      <c r="CC41" s="38">
        <f t="shared" si="11"/>
        <v>39211</v>
      </c>
      <c r="CD41" s="38">
        <f t="shared" si="22"/>
        <v>40544</v>
      </c>
      <c r="CE41" s="38">
        <f t="shared" si="12"/>
        <v>132415</v>
      </c>
      <c r="CF41" s="40">
        <f t="shared" si="13"/>
        <v>212170</v>
      </c>
      <c r="CG41" s="41"/>
      <c r="CH41" s="38">
        <f t="shared" si="26"/>
        <v>2866</v>
      </c>
      <c r="CI41" s="38">
        <f t="shared" si="14"/>
        <v>16895</v>
      </c>
      <c r="CJ41" s="40">
        <f t="shared" si="15"/>
        <v>19761</v>
      </c>
      <c r="CK41" s="41"/>
      <c r="CL41" s="38">
        <f t="shared" si="16"/>
        <v>42077</v>
      </c>
      <c r="CM41" s="38">
        <f t="shared" si="17"/>
        <v>189854</v>
      </c>
      <c r="CN41" s="39">
        <f t="shared" si="18"/>
        <v>231931</v>
      </c>
      <c r="CO41" s="77" t="s">
        <v>130</v>
      </c>
      <c r="DM41" s="43"/>
    </row>
    <row r="42" spans="1:117" ht="15.75">
      <c r="A42" s="56" t="s">
        <v>131</v>
      </c>
      <c r="B42" s="174">
        <v>26226</v>
      </c>
      <c r="C42" s="175"/>
      <c r="D42" s="176">
        <f t="shared" si="23"/>
        <v>26226</v>
      </c>
      <c r="E42" s="14"/>
      <c r="F42" s="33">
        <v>8756</v>
      </c>
      <c r="G42" s="33">
        <v>5227</v>
      </c>
      <c r="H42" s="33"/>
      <c r="I42" s="35">
        <f t="shared" si="0"/>
        <v>13983</v>
      </c>
      <c r="J42" s="36"/>
      <c r="K42" s="36"/>
      <c r="L42" s="36"/>
      <c r="M42" s="36"/>
      <c r="N42" s="36">
        <v>1000</v>
      </c>
      <c r="O42" s="36">
        <v>100</v>
      </c>
      <c r="P42" s="36"/>
      <c r="Q42" s="36"/>
      <c r="R42" s="36"/>
      <c r="S42" s="36"/>
      <c r="T42" s="36"/>
      <c r="U42" s="12"/>
      <c r="V42" s="56" t="s">
        <v>131</v>
      </c>
      <c r="W42" s="108">
        <v>30751</v>
      </c>
      <c r="X42" s="33"/>
      <c r="Y42" s="35">
        <f t="shared" si="24"/>
        <v>30751</v>
      </c>
      <c r="Z42" s="36">
        <v>1267</v>
      </c>
      <c r="AA42" s="36">
        <v>15</v>
      </c>
      <c r="AB42" s="36">
        <v>60</v>
      </c>
      <c r="AC42" s="36">
        <v>60</v>
      </c>
      <c r="AD42" s="36">
        <v>20</v>
      </c>
      <c r="AE42" s="36">
        <v>200</v>
      </c>
      <c r="AF42" s="36">
        <v>15</v>
      </c>
      <c r="AG42" s="36"/>
      <c r="AH42" s="36">
        <v>370</v>
      </c>
      <c r="AI42" s="36"/>
      <c r="AJ42" s="36"/>
      <c r="AK42" s="36"/>
      <c r="AL42" s="36">
        <v>500</v>
      </c>
      <c r="AM42" s="37"/>
      <c r="AN42" s="56" t="s">
        <v>131</v>
      </c>
      <c r="AO42" s="36">
        <v>1000</v>
      </c>
      <c r="AP42" s="33">
        <v>7699</v>
      </c>
      <c r="AQ42" s="33"/>
      <c r="AR42" s="33">
        <v>22823</v>
      </c>
      <c r="AS42" s="35">
        <f t="shared" si="19"/>
        <v>30522</v>
      </c>
      <c r="AT42" s="36">
        <v>13756</v>
      </c>
      <c r="AU42" s="14"/>
      <c r="AV42" s="36">
        <v>500</v>
      </c>
      <c r="AW42" s="33">
        <v>8900</v>
      </c>
      <c r="AX42" s="33">
        <v>26400</v>
      </c>
      <c r="AY42" s="35">
        <f t="shared" si="1"/>
        <v>35300</v>
      </c>
      <c r="AZ42" s="36"/>
      <c r="BA42" s="14"/>
      <c r="BB42" s="36">
        <v>200</v>
      </c>
      <c r="BC42" s="33">
        <v>4568</v>
      </c>
      <c r="BD42" s="33">
        <v>11293</v>
      </c>
      <c r="BE42" s="35">
        <f t="shared" si="2"/>
        <v>15861</v>
      </c>
      <c r="BF42" s="36">
        <v>500</v>
      </c>
      <c r="BG42" s="36">
        <v>14836</v>
      </c>
      <c r="BH42" s="33">
        <v>1795</v>
      </c>
      <c r="BI42" s="33"/>
      <c r="BJ42" s="33">
        <v>16453</v>
      </c>
      <c r="BK42" s="39">
        <f t="shared" si="25"/>
        <v>18248</v>
      </c>
      <c r="BL42" s="56" t="s">
        <v>131</v>
      </c>
      <c r="BM42" s="38">
        <f t="shared" si="3"/>
        <v>8756</v>
      </c>
      <c r="BN42" s="38">
        <f t="shared" si="4"/>
        <v>26226</v>
      </c>
      <c r="BP42" s="38">
        <f t="shared" si="5"/>
        <v>6327</v>
      </c>
      <c r="BQ42" s="35">
        <f t="shared" si="6"/>
        <v>41309</v>
      </c>
      <c r="BR42" s="36"/>
      <c r="BS42" s="38">
        <f t="shared" si="27"/>
        <v>1267</v>
      </c>
      <c r="BT42" s="38">
        <f t="shared" si="21"/>
        <v>30751</v>
      </c>
      <c r="BU42" s="38">
        <f t="shared" si="7"/>
        <v>2507</v>
      </c>
      <c r="BW42" s="35">
        <f t="shared" si="8"/>
        <v>34525</v>
      </c>
      <c r="BX42" s="36"/>
      <c r="BY42" s="38">
        <f t="shared" si="20"/>
        <v>16599</v>
      </c>
      <c r="BZ42" s="38">
        <f t="shared" si="9"/>
        <v>64479</v>
      </c>
      <c r="CA42" s="39">
        <f t="shared" si="10"/>
        <v>81078</v>
      </c>
      <c r="CB42" s="56" t="s">
        <v>131</v>
      </c>
      <c r="CC42" s="38">
        <f t="shared" si="11"/>
        <v>26622</v>
      </c>
      <c r="CD42" s="38">
        <f t="shared" si="22"/>
        <v>56977</v>
      </c>
      <c r="CE42" s="38">
        <f t="shared" si="12"/>
        <v>73313</v>
      </c>
      <c r="CF42" s="40">
        <f t="shared" si="13"/>
        <v>156912</v>
      </c>
      <c r="CG42" s="41"/>
      <c r="CH42" s="38">
        <f t="shared" si="26"/>
        <v>6363</v>
      </c>
      <c r="CI42" s="38">
        <f t="shared" si="14"/>
        <v>43282</v>
      </c>
      <c r="CJ42" s="40">
        <f t="shared" si="15"/>
        <v>49645</v>
      </c>
      <c r="CK42" s="41"/>
      <c r="CL42" s="38">
        <f t="shared" si="16"/>
        <v>32985</v>
      </c>
      <c r="CM42" s="38">
        <f t="shared" si="17"/>
        <v>173572</v>
      </c>
      <c r="CN42" s="39">
        <f t="shared" si="18"/>
        <v>206557</v>
      </c>
      <c r="CO42" s="77" t="s">
        <v>131</v>
      </c>
      <c r="DM42" s="43"/>
    </row>
    <row r="43" spans="1:117" ht="15.75">
      <c r="A43" s="56" t="s">
        <v>132</v>
      </c>
      <c r="B43" s="174">
        <v>36898</v>
      </c>
      <c r="C43" s="175">
        <v>67</v>
      </c>
      <c r="D43" s="176">
        <f t="shared" si="23"/>
        <v>36965</v>
      </c>
      <c r="E43" s="14"/>
      <c r="F43" s="33">
        <v>21581</v>
      </c>
      <c r="G43" s="33">
        <v>8312</v>
      </c>
      <c r="H43" s="33"/>
      <c r="I43" s="35">
        <f aca="true" t="shared" si="28" ref="I43:I61">SUM(F43:H43)</f>
        <v>29893</v>
      </c>
      <c r="J43" s="36">
        <v>4000</v>
      </c>
      <c r="K43" s="36"/>
      <c r="L43" s="36"/>
      <c r="M43" s="36"/>
      <c r="N43" s="36">
        <v>500</v>
      </c>
      <c r="O43" s="36">
        <v>90</v>
      </c>
      <c r="P43" s="36">
        <v>250</v>
      </c>
      <c r="Q43" s="36"/>
      <c r="R43" s="36"/>
      <c r="S43" s="36"/>
      <c r="T43" s="36"/>
      <c r="U43" s="12"/>
      <c r="V43" s="56" t="s">
        <v>132</v>
      </c>
      <c r="W43" s="108">
        <v>17960</v>
      </c>
      <c r="X43" s="33"/>
      <c r="Y43" s="35">
        <f t="shared" si="24"/>
        <v>17960</v>
      </c>
      <c r="Z43" s="36">
        <v>1206</v>
      </c>
      <c r="AA43" s="36">
        <v>30</v>
      </c>
      <c r="AB43" s="36">
        <v>260</v>
      </c>
      <c r="AC43" s="36">
        <v>60</v>
      </c>
      <c r="AD43" s="36">
        <v>50</v>
      </c>
      <c r="AE43" s="36">
        <v>5800</v>
      </c>
      <c r="AF43" s="36">
        <v>50</v>
      </c>
      <c r="AG43" s="36"/>
      <c r="AH43" s="36">
        <v>680</v>
      </c>
      <c r="AI43" s="36"/>
      <c r="AJ43" s="36"/>
      <c r="AK43" s="36">
        <v>20</v>
      </c>
      <c r="AL43" s="36">
        <v>200</v>
      </c>
      <c r="AM43" s="37"/>
      <c r="AN43" s="56" t="s">
        <v>132</v>
      </c>
      <c r="AO43" s="36"/>
      <c r="AP43" s="33">
        <v>9288</v>
      </c>
      <c r="AQ43" s="33"/>
      <c r="AR43" s="33">
        <v>41769</v>
      </c>
      <c r="AS43" s="35">
        <f t="shared" si="19"/>
        <v>51057</v>
      </c>
      <c r="AT43" s="36">
        <v>9665</v>
      </c>
      <c r="AU43" s="53">
        <v>300</v>
      </c>
      <c r="AV43" s="36"/>
      <c r="AW43" s="33">
        <v>12249</v>
      </c>
      <c r="AX43" s="33">
        <v>27447</v>
      </c>
      <c r="AY43" s="35">
        <f aca="true" t="shared" si="29" ref="AY43:AY61">AW43+AX43</f>
        <v>39696</v>
      </c>
      <c r="AZ43" s="36"/>
      <c r="BA43" s="14"/>
      <c r="BB43" s="36">
        <v>1000</v>
      </c>
      <c r="BC43" s="33"/>
      <c r="BD43" s="33">
        <v>8298</v>
      </c>
      <c r="BE43" s="35">
        <f aca="true" t="shared" si="30" ref="BE43:BE61">BC43+BD43</f>
        <v>8298</v>
      </c>
      <c r="BF43" s="36">
        <v>11439</v>
      </c>
      <c r="BG43" s="36">
        <v>13689</v>
      </c>
      <c r="BH43" s="33">
        <v>2109</v>
      </c>
      <c r="BI43" s="33"/>
      <c r="BJ43" s="33">
        <v>27640</v>
      </c>
      <c r="BK43" s="39">
        <f t="shared" si="25"/>
        <v>29749</v>
      </c>
      <c r="BL43" s="56" t="s">
        <v>132</v>
      </c>
      <c r="BM43" s="38">
        <f aca="true" t="shared" si="31" ref="BM43:BM61">F43</f>
        <v>21581</v>
      </c>
      <c r="BN43" s="38">
        <f aca="true" t="shared" si="32" ref="BN43:BN61">D43</f>
        <v>36965</v>
      </c>
      <c r="BP43" s="38">
        <f aca="true" t="shared" si="33" ref="BP43:BP61">SUM(G43:H43)+SUM(J43:U43)</f>
        <v>13152</v>
      </c>
      <c r="BQ43" s="35">
        <f aca="true" t="shared" si="34" ref="BQ43:BQ61">SUM(BM43:BP43)</f>
        <v>71698</v>
      </c>
      <c r="BR43" s="36"/>
      <c r="BS43" s="38">
        <f t="shared" si="27"/>
        <v>1206</v>
      </c>
      <c r="BT43" s="38">
        <f t="shared" si="21"/>
        <v>17960</v>
      </c>
      <c r="BU43" s="38">
        <f t="shared" si="7"/>
        <v>8356</v>
      </c>
      <c r="BW43" s="35">
        <f aca="true" t="shared" si="35" ref="BW43:BW59">SUM(BS43:BU43)</f>
        <v>27522</v>
      </c>
      <c r="BX43" s="36"/>
      <c r="BY43" s="38">
        <f t="shared" si="20"/>
        <v>21537</v>
      </c>
      <c r="BZ43" s="38">
        <f aca="true" t="shared" si="36" ref="BZ43:BZ61">AO43+AR43+AT43+AU43+AV43+AX43+AZ43</f>
        <v>79181</v>
      </c>
      <c r="CA43" s="39">
        <f aca="true" t="shared" si="37" ref="CA43:CA61">SUM(BY43:BZ43)</f>
        <v>100718</v>
      </c>
      <c r="CB43" s="56" t="s">
        <v>132</v>
      </c>
      <c r="CC43" s="38">
        <f aca="true" t="shared" si="38" ref="CC43:CC61">BM43+BS43+BY43</f>
        <v>44324</v>
      </c>
      <c r="CD43" s="38">
        <f t="shared" si="22"/>
        <v>54925</v>
      </c>
      <c r="CE43" s="38">
        <f aca="true" t="shared" si="39" ref="CE43:CE61">BP43+BU43+BZ43</f>
        <v>100689</v>
      </c>
      <c r="CF43" s="40">
        <f aca="true" t="shared" si="40" ref="CF43:CF61">SUM(CC43:CE43)</f>
        <v>199938</v>
      </c>
      <c r="CG43" s="41"/>
      <c r="CH43" s="38">
        <f t="shared" si="26"/>
        <v>2109</v>
      </c>
      <c r="CI43" s="38">
        <f aca="true" t="shared" si="41" ref="CI43:CI61">BB43+BD43+BF43+BG43+BJ43</f>
        <v>62066</v>
      </c>
      <c r="CJ43" s="40">
        <f aca="true" t="shared" si="42" ref="CJ43:CJ61">SUM(CH43:CI43)</f>
        <v>64175</v>
      </c>
      <c r="CK43" s="41"/>
      <c r="CL43" s="38">
        <f aca="true" t="shared" si="43" ref="CL43:CL61">CC43+CH43</f>
        <v>46433</v>
      </c>
      <c r="CM43" s="38">
        <f aca="true" t="shared" si="44" ref="CM43:CM61">SUM(CD43:CE43)+CI43</f>
        <v>217680</v>
      </c>
      <c r="CN43" s="39">
        <f aca="true" t="shared" si="45" ref="CN43:CN61">SUM(CL43:CM43)</f>
        <v>264113</v>
      </c>
      <c r="CO43" s="77" t="s">
        <v>132</v>
      </c>
      <c r="DM43" s="43"/>
    </row>
    <row r="44" spans="1:117" ht="15.75">
      <c r="A44" s="56" t="s">
        <v>133</v>
      </c>
      <c r="B44" s="174">
        <v>52120</v>
      </c>
      <c r="C44" s="175"/>
      <c r="D44" s="176">
        <f t="shared" si="23"/>
        <v>52120</v>
      </c>
      <c r="E44" s="14"/>
      <c r="F44" s="33">
        <v>16320</v>
      </c>
      <c r="G44" s="183">
        <v>12792</v>
      </c>
      <c r="H44" s="33">
        <v>10696</v>
      </c>
      <c r="I44" s="35">
        <f t="shared" si="28"/>
        <v>39808</v>
      </c>
      <c r="J44" s="36">
        <v>700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12"/>
      <c r="V44" s="56" t="s">
        <v>133</v>
      </c>
      <c r="W44" s="108">
        <v>42028</v>
      </c>
      <c r="X44" s="33"/>
      <c r="Y44" s="35">
        <f t="shared" si="24"/>
        <v>42028</v>
      </c>
      <c r="Z44" s="36">
        <v>4752</v>
      </c>
      <c r="AA44" s="36"/>
      <c r="AB44" s="36"/>
      <c r="AC44" s="36"/>
      <c r="AD44" s="36"/>
      <c r="AE44" s="36">
        <v>3840</v>
      </c>
      <c r="AF44" s="36"/>
      <c r="AG44" s="36"/>
      <c r="AH44" s="36">
        <v>900</v>
      </c>
      <c r="AI44" s="36"/>
      <c r="AJ44" s="36"/>
      <c r="AK44" s="36"/>
      <c r="AL44" s="36">
        <v>25</v>
      </c>
      <c r="AM44" s="37"/>
      <c r="AN44" s="56" t="s">
        <v>133</v>
      </c>
      <c r="AO44" s="36">
        <v>100</v>
      </c>
      <c r="AP44" s="33">
        <v>5811</v>
      </c>
      <c r="AQ44" s="33"/>
      <c r="AR44" s="33">
        <v>50191</v>
      </c>
      <c r="AS44" s="35">
        <f t="shared" si="19"/>
        <v>56002</v>
      </c>
      <c r="AT44" s="36">
        <v>13042</v>
      </c>
      <c r="AU44" s="14"/>
      <c r="AV44" s="36">
        <v>25</v>
      </c>
      <c r="AW44" s="33">
        <v>9093</v>
      </c>
      <c r="AX44" s="33">
        <v>56120</v>
      </c>
      <c r="AY44" s="35">
        <f t="shared" si="29"/>
        <v>65213</v>
      </c>
      <c r="AZ44" s="36"/>
      <c r="BA44" s="14"/>
      <c r="BB44" s="36">
        <v>220</v>
      </c>
      <c r="BC44" s="33">
        <v>223</v>
      </c>
      <c r="BD44" s="33">
        <v>7459</v>
      </c>
      <c r="BE44" s="35">
        <f t="shared" si="30"/>
        <v>7682</v>
      </c>
      <c r="BF44" s="36">
        <v>13473</v>
      </c>
      <c r="BG44" s="36">
        <v>40322</v>
      </c>
      <c r="BH44" s="33">
        <v>1211</v>
      </c>
      <c r="BI44" s="33"/>
      <c r="BJ44" s="33">
        <v>14841</v>
      </c>
      <c r="BK44" s="39">
        <f t="shared" si="25"/>
        <v>16052</v>
      </c>
      <c r="BL44" s="56" t="s">
        <v>134</v>
      </c>
      <c r="BM44" s="38">
        <f t="shared" si="31"/>
        <v>16320</v>
      </c>
      <c r="BN44" s="38">
        <f t="shared" si="32"/>
        <v>52120</v>
      </c>
      <c r="BP44" s="38">
        <f t="shared" si="33"/>
        <v>24188</v>
      </c>
      <c r="BQ44" s="35">
        <f t="shared" si="34"/>
        <v>92628</v>
      </c>
      <c r="BR44" s="36"/>
      <c r="BS44" s="38">
        <f t="shared" si="27"/>
        <v>4752</v>
      </c>
      <c r="BT44" s="38">
        <f t="shared" si="21"/>
        <v>42028</v>
      </c>
      <c r="BU44" s="38">
        <f t="shared" si="7"/>
        <v>9517</v>
      </c>
      <c r="BW44" s="35">
        <f t="shared" si="35"/>
        <v>56297</v>
      </c>
      <c r="BX44" s="36"/>
      <c r="BY44" s="38">
        <f t="shared" si="20"/>
        <v>14904</v>
      </c>
      <c r="BZ44" s="38">
        <f t="shared" si="36"/>
        <v>119478</v>
      </c>
      <c r="CA44" s="39">
        <f t="shared" si="37"/>
        <v>134382</v>
      </c>
      <c r="CB44" s="56" t="s">
        <v>134</v>
      </c>
      <c r="CC44" s="38">
        <f t="shared" si="38"/>
        <v>35976</v>
      </c>
      <c r="CD44" s="38">
        <f t="shared" si="22"/>
        <v>94148</v>
      </c>
      <c r="CE44" s="38">
        <f t="shared" si="39"/>
        <v>153183</v>
      </c>
      <c r="CF44" s="40">
        <f t="shared" si="40"/>
        <v>283307</v>
      </c>
      <c r="CG44" s="41"/>
      <c r="CH44" s="38">
        <f t="shared" si="26"/>
        <v>1434</v>
      </c>
      <c r="CI44" s="38">
        <f t="shared" si="41"/>
        <v>76315</v>
      </c>
      <c r="CJ44" s="40">
        <f t="shared" si="42"/>
        <v>77749</v>
      </c>
      <c r="CK44" s="41"/>
      <c r="CL44" s="38">
        <f t="shared" si="43"/>
        <v>37410</v>
      </c>
      <c r="CM44" s="38">
        <f t="shared" si="44"/>
        <v>323646</v>
      </c>
      <c r="CN44" s="39">
        <f t="shared" si="45"/>
        <v>361056</v>
      </c>
      <c r="CO44" s="77" t="s">
        <v>133</v>
      </c>
      <c r="DM44" s="43"/>
    </row>
    <row r="45" spans="1:117" ht="15.75">
      <c r="A45" s="56" t="s">
        <v>135</v>
      </c>
      <c r="B45" s="174">
        <v>68593</v>
      </c>
      <c r="C45" s="175">
        <v>228</v>
      </c>
      <c r="D45" s="176">
        <f t="shared" si="23"/>
        <v>68821</v>
      </c>
      <c r="E45" s="14"/>
      <c r="F45" s="33">
        <v>12481</v>
      </c>
      <c r="G45" s="183">
        <v>11508</v>
      </c>
      <c r="H45" s="33">
        <v>7263</v>
      </c>
      <c r="I45" s="35">
        <f t="shared" si="28"/>
        <v>31252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12"/>
      <c r="V45" s="56" t="s">
        <v>135</v>
      </c>
      <c r="W45" s="108">
        <v>38544</v>
      </c>
      <c r="X45" s="33"/>
      <c r="Y45" s="35">
        <f t="shared" si="24"/>
        <v>38544</v>
      </c>
      <c r="Z45" s="36"/>
      <c r="AA45" s="36"/>
      <c r="AB45" s="36"/>
      <c r="AC45" s="36"/>
      <c r="AD45" s="36"/>
      <c r="AE45" s="36">
        <v>574</v>
      </c>
      <c r="AF45" s="36"/>
      <c r="AG45" s="36"/>
      <c r="AH45" s="36">
        <v>256</v>
      </c>
      <c r="AI45" s="36"/>
      <c r="AJ45" s="36"/>
      <c r="AK45" s="36"/>
      <c r="AL45" s="36"/>
      <c r="AM45" s="37"/>
      <c r="AN45" s="56" t="s">
        <v>135</v>
      </c>
      <c r="AO45" s="36"/>
      <c r="AP45" s="33">
        <v>8628</v>
      </c>
      <c r="AQ45" s="33"/>
      <c r="AR45" s="33">
        <v>46843</v>
      </c>
      <c r="AS45" s="35">
        <f t="shared" si="19"/>
        <v>55471</v>
      </c>
      <c r="AT45" s="36">
        <v>19328</v>
      </c>
      <c r="AU45" s="14"/>
      <c r="AV45" s="36"/>
      <c r="AW45" s="33">
        <v>5695</v>
      </c>
      <c r="AX45" s="33">
        <v>49372</v>
      </c>
      <c r="AY45" s="35">
        <f t="shared" si="29"/>
        <v>55067</v>
      </c>
      <c r="AZ45" s="36"/>
      <c r="BA45" s="14"/>
      <c r="BB45" s="36"/>
      <c r="BC45" s="33">
        <v>1913</v>
      </c>
      <c r="BD45" s="33">
        <v>5254</v>
      </c>
      <c r="BE45" s="35">
        <f t="shared" si="30"/>
        <v>7167</v>
      </c>
      <c r="BF45" s="36">
        <v>6497</v>
      </c>
      <c r="BG45" s="36">
        <v>7404</v>
      </c>
      <c r="BH45" s="33">
        <v>650</v>
      </c>
      <c r="BI45" s="33"/>
      <c r="BJ45" s="33">
        <v>6789</v>
      </c>
      <c r="BK45" s="39">
        <f t="shared" si="25"/>
        <v>7439</v>
      </c>
      <c r="BL45" s="56" t="s">
        <v>135</v>
      </c>
      <c r="BM45" s="38">
        <f t="shared" si="31"/>
        <v>12481</v>
      </c>
      <c r="BN45" s="38">
        <f t="shared" si="32"/>
        <v>68821</v>
      </c>
      <c r="BP45" s="38">
        <f t="shared" si="33"/>
        <v>18771</v>
      </c>
      <c r="BQ45" s="35">
        <f t="shared" si="34"/>
        <v>100073</v>
      </c>
      <c r="BR45" s="36"/>
      <c r="BS45" s="54"/>
      <c r="BT45" s="38">
        <f t="shared" si="21"/>
        <v>38544</v>
      </c>
      <c r="BU45" s="38">
        <f t="shared" si="7"/>
        <v>830</v>
      </c>
      <c r="BW45" s="35">
        <f t="shared" si="35"/>
        <v>39374</v>
      </c>
      <c r="BX45" s="36"/>
      <c r="BY45" s="38">
        <f t="shared" si="20"/>
        <v>14323</v>
      </c>
      <c r="BZ45" s="38">
        <f t="shared" si="36"/>
        <v>115543</v>
      </c>
      <c r="CA45" s="39">
        <f t="shared" si="37"/>
        <v>129866</v>
      </c>
      <c r="CB45" s="56" t="s">
        <v>135</v>
      </c>
      <c r="CC45" s="38">
        <f t="shared" si="38"/>
        <v>26804</v>
      </c>
      <c r="CD45" s="38">
        <f t="shared" si="22"/>
        <v>107365</v>
      </c>
      <c r="CE45" s="38">
        <f t="shared" si="39"/>
        <v>135144</v>
      </c>
      <c r="CF45" s="40">
        <f t="shared" si="40"/>
        <v>269313</v>
      </c>
      <c r="CG45" s="41"/>
      <c r="CH45" s="38">
        <f t="shared" si="26"/>
        <v>2563</v>
      </c>
      <c r="CI45" s="38">
        <f t="shared" si="41"/>
        <v>25944</v>
      </c>
      <c r="CJ45" s="40">
        <f t="shared" si="42"/>
        <v>28507</v>
      </c>
      <c r="CK45" s="41"/>
      <c r="CL45" s="38">
        <f t="shared" si="43"/>
        <v>29367</v>
      </c>
      <c r="CM45" s="38">
        <f t="shared" si="44"/>
        <v>268453</v>
      </c>
      <c r="CN45" s="39">
        <f t="shared" si="45"/>
        <v>297820</v>
      </c>
      <c r="CO45" s="77" t="s">
        <v>135</v>
      </c>
      <c r="DM45" s="43"/>
    </row>
    <row r="46" spans="1:117" ht="15.75">
      <c r="A46" s="56" t="s">
        <v>136</v>
      </c>
      <c r="B46" s="174">
        <v>76562</v>
      </c>
      <c r="C46" s="175"/>
      <c r="D46" s="176">
        <f t="shared" si="23"/>
        <v>76562</v>
      </c>
      <c r="E46" s="14"/>
      <c r="F46" s="33">
        <v>16256</v>
      </c>
      <c r="G46" s="183">
        <v>5868</v>
      </c>
      <c r="H46" s="33">
        <v>2125</v>
      </c>
      <c r="I46" s="35">
        <f t="shared" si="28"/>
        <v>24249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12"/>
      <c r="V46" s="56" t="s">
        <v>136</v>
      </c>
      <c r="W46" s="108">
        <v>31120</v>
      </c>
      <c r="X46" s="33"/>
      <c r="Y46" s="35">
        <f t="shared" si="24"/>
        <v>31120</v>
      </c>
      <c r="Z46" s="36"/>
      <c r="AA46" s="36"/>
      <c r="AB46" s="36"/>
      <c r="AC46" s="36"/>
      <c r="AD46" s="36"/>
      <c r="AE46" s="36">
        <v>282</v>
      </c>
      <c r="AF46" s="36"/>
      <c r="AG46" s="36"/>
      <c r="AH46" s="36">
        <v>64</v>
      </c>
      <c r="AI46" s="36"/>
      <c r="AJ46" s="36"/>
      <c r="AK46" s="36"/>
      <c r="AL46" s="36"/>
      <c r="AM46" s="37"/>
      <c r="AN46" s="56" t="s">
        <v>136</v>
      </c>
      <c r="AO46" s="36"/>
      <c r="AP46" s="33">
        <v>10108</v>
      </c>
      <c r="AQ46" s="33"/>
      <c r="AR46" s="33">
        <v>67738</v>
      </c>
      <c r="AS46" s="35">
        <f t="shared" si="19"/>
        <v>77846</v>
      </c>
      <c r="AT46" s="36">
        <v>18518</v>
      </c>
      <c r="AU46" s="14"/>
      <c r="AV46" s="36"/>
      <c r="AW46" s="33">
        <v>6258</v>
      </c>
      <c r="AX46" s="33">
        <v>39885</v>
      </c>
      <c r="AY46" s="35">
        <f t="shared" si="29"/>
        <v>46143</v>
      </c>
      <c r="AZ46" s="36"/>
      <c r="BA46" s="14"/>
      <c r="BB46" s="36">
        <v>0</v>
      </c>
      <c r="BC46" s="33">
        <v>630</v>
      </c>
      <c r="BD46" s="33">
        <v>1000</v>
      </c>
      <c r="BE46" s="35">
        <f t="shared" si="30"/>
        <v>1630</v>
      </c>
      <c r="BF46" s="36">
        <v>6292</v>
      </c>
      <c r="BG46" s="36">
        <v>14751</v>
      </c>
      <c r="BH46" s="33">
        <v>958</v>
      </c>
      <c r="BI46" s="33"/>
      <c r="BJ46" s="33">
        <v>3168</v>
      </c>
      <c r="BK46" s="39">
        <f t="shared" si="25"/>
        <v>4126</v>
      </c>
      <c r="BL46" s="56" t="s">
        <v>136</v>
      </c>
      <c r="BM46" s="38">
        <f t="shared" si="31"/>
        <v>16256</v>
      </c>
      <c r="BN46" s="38">
        <f t="shared" si="32"/>
        <v>76562</v>
      </c>
      <c r="BP46" s="38">
        <f t="shared" si="33"/>
        <v>7993</v>
      </c>
      <c r="BQ46" s="35">
        <f t="shared" si="34"/>
        <v>100811</v>
      </c>
      <c r="BR46" s="36"/>
      <c r="BS46" s="54"/>
      <c r="BT46" s="38">
        <f t="shared" si="21"/>
        <v>31120</v>
      </c>
      <c r="BU46" s="38">
        <f t="shared" si="7"/>
        <v>346</v>
      </c>
      <c r="BW46" s="35">
        <f t="shared" si="35"/>
        <v>31466</v>
      </c>
      <c r="BX46" s="36"/>
      <c r="BY46" s="38">
        <f t="shared" si="20"/>
        <v>16366</v>
      </c>
      <c r="BZ46" s="38">
        <f t="shared" si="36"/>
        <v>126141</v>
      </c>
      <c r="CA46" s="39">
        <f t="shared" si="37"/>
        <v>142507</v>
      </c>
      <c r="CB46" s="56" t="s">
        <v>136</v>
      </c>
      <c r="CC46" s="38">
        <f t="shared" si="38"/>
        <v>32622</v>
      </c>
      <c r="CD46" s="38">
        <f t="shared" si="22"/>
        <v>107682</v>
      </c>
      <c r="CE46" s="38">
        <f t="shared" si="39"/>
        <v>134480</v>
      </c>
      <c r="CF46" s="40">
        <f t="shared" si="40"/>
        <v>274784</v>
      </c>
      <c r="CG46" s="41"/>
      <c r="CH46" s="38">
        <f t="shared" si="26"/>
        <v>1588</v>
      </c>
      <c r="CI46" s="38">
        <f t="shared" si="41"/>
        <v>25211</v>
      </c>
      <c r="CJ46" s="40">
        <f t="shared" si="42"/>
        <v>26799</v>
      </c>
      <c r="CK46" s="41"/>
      <c r="CL46" s="38">
        <f t="shared" si="43"/>
        <v>34210</v>
      </c>
      <c r="CM46" s="38">
        <f t="shared" si="44"/>
        <v>267373</v>
      </c>
      <c r="CN46" s="39">
        <f t="shared" si="45"/>
        <v>301583</v>
      </c>
      <c r="CO46" s="77" t="s">
        <v>136</v>
      </c>
      <c r="DM46" s="43"/>
    </row>
    <row r="47" spans="1:117" ht="15.75">
      <c r="A47" s="56" t="s">
        <v>137</v>
      </c>
      <c r="B47" s="174">
        <v>63998</v>
      </c>
      <c r="C47" s="175"/>
      <c r="D47" s="176">
        <f t="shared" si="23"/>
        <v>63998</v>
      </c>
      <c r="E47" s="14"/>
      <c r="F47" s="33">
        <v>13615</v>
      </c>
      <c r="G47" s="183">
        <v>51923</v>
      </c>
      <c r="H47" s="33">
        <v>1937</v>
      </c>
      <c r="I47" s="35">
        <f t="shared" si="28"/>
        <v>67475</v>
      </c>
      <c r="J47" s="36">
        <v>4453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12"/>
      <c r="V47" s="107" t="s">
        <v>137</v>
      </c>
      <c r="W47" s="108">
        <v>18262</v>
      </c>
      <c r="X47" s="33"/>
      <c r="Y47" s="35">
        <f t="shared" si="24"/>
        <v>18262</v>
      </c>
      <c r="Z47" s="36"/>
      <c r="AA47" s="36"/>
      <c r="AB47" s="36"/>
      <c r="AC47" s="36"/>
      <c r="AD47" s="36"/>
      <c r="AE47" s="36">
        <v>1487</v>
      </c>
      <c r="AF47" s="36"/>
      <c r="AG47" s="36"/>
      <c r="AH47" s="36"/>
      <c r="AI47" s="36"/>
      <c r="AJ47" s="36"/>
      <c r="AK47" s="36"/>
      <c r="AL47" s="36"/>
      <c r="AM47" s="37"/>
      <c r="AN47" s="56" t="s">
        <v>137</v>
      </c>
      <c r="AO47" s="36"/>
      <c r="AP47" s="33">
        <v>6480</v>
      </c>
      <c r="AQ47" s="33"/>
      <c r="AR47" s="33">
        <v>42556</v>
      </c>
      <c r="AS47" s="35">
        <f t="shared" si="19"/>
        <v>49036</v>
      </c>
      <c r="AT47" s="36">
        <v>9000</v>
      </c>
      <c r="AU47" s="14"/>
      <c r="AV47" s="36"/>
      <c r="AW47" s="33">
        <v>8625</v>
      </c>
      <c r="AX47" s="33">
        <v>24889</v>
      </c>
      <c r="AY47" s="35">
        <f t="shared" si="29"/>
        <v>33514</v>
      </c>
      <c r="AZ47" s="36"/>
      <c r="BA47" s="14"/>
      <c r="BB47" s="36">
        <v>100</v>
      </c>
      <c r="BC47" s="33">
        <v>128</v>
      </c>
      <c r="BD47" s="33">
        <v>400</v>
      </c>
      <c r="BE47" s="35">
        <f t="shared" si="30"/>
        <v>528</v>
      </c>
      <c r="BF47" s="36">
        <v>10212</v>
      </c>
      <c r="BG47" s="36">
        <v>5779</v>
      </c>
      <c r="BH47" s="33">
        <v>457</v>
      </c>
      <c r="BI47" s="33"/>
      <c r="BJ47" s="33">
        <v>4135</v>
      </c>
      <c r="BK47" s="39">
        <f t="shared" si="25"/>
        <v>4592</v>
      </c>
      <c r="BL47" s="56" t="s">
        <v>137</v>
      </c>
      <c r="BM47" s="38">
        <f t="shared" si="31"/>
        <v>13615</v>
      </c>
      <c r="BN47" s="38">
        <f t="shared" si="32"/>
        <v>63998</v>
      </c>
      <c r="BP47" s="38">
        <f t="shared" si="33"/>
        <v>58313</v>
      </c>
      <c r="BQ47" s="35">
        <f t="shared" si="34"/>
        <v>135926</v>
      </c>
      <c r="BR47" s="36"/>
      <c r="BS47" s="54"/>
      <c r="BT47" s="38">
        <f t="shared" si="21"/>
        <v>18262</v>
      </c>
      <c r="BU47" s="38">
        <f t="shared" si="7"/>
        <v>1487</v>
      </c>
      <c r="BW47" s="35">
        <f t="shared" si="35"/>
        <v>19749</v>
      </c>
      <c r="BX47" s="36"/>
      <c r="BY47" s="38">
        <f t="shared" si="20"/>
        <v>15105</v>
      </c>
      <c r="BZ47" s="38">
        <f t="shared" si="36"/>
        <v>76445</v>
      </c>
      <c r="CA47" s="39">
        <f t="shared" si="37"/>
        <v>91550</v>
      </c>
      <c r="CB47" s="56" t="s">
        <v>137</v>
      </c>
      <c r="CC47" s="38">
        <f t="shared" si="38"/>
        <v>28720</v>
      </c>
      <c r="CD47" s="38">
        <f t="shared" si="22"/>
        <v>82260</v>
      </c>
      <c r="CE47" s="38">
        <f t="shared" si="39"/>
        <v>136245</v>
      </c>
      <c r="CF47" s="40">
        <f t="shared" si="40"/>
        <v>247225</v>
      </c>
      <c r="CG47" s="41"/>
      <c r="CH47" s="38">
        <f t="shared" si="26"/>
        <v>585</v>
      </c>
      <c r="CI47" s="38">
        <f t="shared" si="41"/>
        <v>20626</v>
      </c>
      <c r="CJ47" s="40">
        <f t="shared" si="42"/>
        <v>21211</v>
      </c>
      <c r="CK47" s="41"/>
      <c r="CL47" s="38">
        <f t="shared" si="43"/>
        <v>29305</v>
      </c>
      <c r="CM47" s="38">
        <f t="shared" si="44"/>
        <v>239131</v>
      </c>
      <c r="CN47" s="39">
        <f t="shared" si="45"/>
        <v>268436</v>
      </c>
      <c r="CO47" s="77" t="s">
        <v>137</v>
      </c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M47" s="43"/>
    </row>
    <row r="48" spans="1:117" ht="15.75">
      <c r="A48" s="88" t="s">
        <v>138</v>
      </c>
      <c r="B48" s="177">
        <v>48968</v>
      </c>
      <c r="C48" s="178"/>
      <c r="D48" s="176">
        <f t="shared" si="23"/>
        <v>48968</v>
      </c>
      <c r="E48" s="47"/>
      <c r="F48" s="45">
        <v>11986</v>
      </c>
      <c r="G48" s="200">
        <v>18829</v>
      </c>
      <c r="H48" s="45">
        <v>233</v>
      </c>
      <c r="I48" s="48">
        <f t="shared" si="28"/>
        <v>31048</v>
      </c>
      <c r="J48" s="49">
        <v>2153</v>
      </c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19"/>
      <c r="V48" s="88" t="s">
        <v>138</v>
      </c>
      <c r="W48" s="109">
        <v>10101</v>
      </c>
      <c r="X48" s="45"/>
      <c r="Y48" s="35">
        <f t="shared" si="24"/>
        <v>10101</v>
      </c>
      <c r="Z48" s="49"/>
      <c r="AA48" s="49"/>
      <c r="AB48" s="49"/>
      <c r="AC48" s="49"/>
      <c r="AD48" s="49"/>
      <c r="AE48" s="49">
        <v>1565</v>
      </c>
      <c r="AF48" s="49"/>
      <c r="AG48" s="49"/>
      <c r="AH48" s="49">
        <v>358</v>
      </c>
      <c r="AI48" s="49"/>
      <c r="AJ48" s="49"/>
      <c r="AK48" s="49"/>
      <c r="AL48" s="49"/>
      <c r="AM48" s="50"/>
      <c r="AN48" s="88" t="s">
        <v>138</v>
      </c>
      <c r="AO48" s="49"/>
      <c r="AP48" s="45">
        <v>7578</v>
      </c>
      <c r="AQ48" s="45"/>
      <c r="AR48" s="45">
        <v>40541</v>
      </c>
      <c r="AS48" s="48">
        <f t="shared" si="19"/>
        <v>48119</v>
      </c>
      <c r="AT48" s="49">
        <v>7622</v>
      </c>
      <c r="AU48" s="47"/>
      <c r="AV48" s="49"/>
      <c r="AW48" s="45">
        <v>9741</v>
      </c>
      <c r="AX48" s="45">
        <v>19183</v>
      </c>
      <c r="AY48" s="48">
        <f t="shared" si="29"/>
        <v>28924</v>
      </c>
      <c r="AZ48" s="49"/>
      <c r="BA48" s="14"/>
      <c r="BB48" s="49"/>
      <c r="BC48" s="45">
        <v>81</v>
      </c>
      <c r="BD48" s="45">
        <v>200</v>
      </c>
      <c r="BE48" s="48">
        <f t="shared" si="30"/>
        <v>281</v>
      </c>
      <c r="BF48" s="49">
        <v>1510</v>
      </c>
      <c r="BG48" s="49">
        <v>1275</v>
      </c>
      <c r="BH48" s="45">
        <v>82</v>
      </c>
      <c r="BI48" s="45"/>
      <c r="BJ48" s="45">
        <v>345</v>
      </c>
      <c r="BK48" s="51">
        <f t="shared" si="25"/>
        <v>427</v>
      </c>
      <c r="BL48" s="88" t="s">
        <v>138</v>
      </c>
      <c r="BM48" s="44">
        <f t="shared" si="31"/>
        <v>11986</v>
      </c>
      <c r="BN48" s="44">
        <f t="shared" si="32"/>
        <v>48968</v>
      </c>
      <c r="BO48" s="16"/>
      <c r="BP48" s="44">
        <f t="shared" si="33"/>
        <v>21215</v>
      </c>
      <c r="BQ48" s="48">
        <f t="shared" si="34"/>
        <v>82169</v>
      </c>
      <c r="BR48" s="36"/>
      <c r="BS48" s="55"/>
      <c r="BT48" s="44">
        <f t="shared" si="21"/>
        <v>10101</v>
      </c>
      <c r="BU48" s="44">
        <f t="shared" si="7"/>
        <v>1923</v>
      </c>
      <c r="BV48" s="16"/>
      <c r="BW48" s="48">
        <f t="shared" si="35"/>
        <v>12024</v>
      </c>
      <c r="BX48" s="36"/>
      <c r="BY48" s="44">
        <f t="shared" si="20"/>
        <v>17319</v>
      </c>
      <c r="BZ48" s="44">
        <f t="shared" si="36"/>
        <v>67346</v>
      </c>
      <c r="CA48" s="51">
        <f t="shared" si="37"/>
        <v>84665</v>
      </c>
      <c r="CB48" s="88" t="s">
        <v>138</v>
      </c>
      <c r="CC48" s="44">
        <f t="shared" si="38"/>
        <v>29305</v>
      </c>
      <c r="CD48" s="44">
        <f t="shared" si="22"/>
        <v>59069</v>
      </c>
      <c r="CE48" s="44">
        <f t="shared" si="39"/>
        <v>90484</v>
      </c>
      <c r="CF48" s="52">
        <f t="shared" si="40"/>
        <v>178858</v>
      </c>
      <c r="CG48" s="41"/>
      <c r="CH48" s="44">
        <f t="shared" si="26"/>
        <v>163</v>
      </c>
      <c r="CI48" s="44">
        <f t="shared" si="41"/>
        <v>3330</v>
      </c>
      <c r="CJ48" s="52">
        <f t="shared" si="42"/>
        <v>3493</v>
      </c>
      <c r="CK48" s="41"/>
      <c r="CL48" s="44">
        <f t="shared" si="43"/>
        <v>29468</v>
      </c>
      <c r="CM48" s="44">
        <f t="shared" si="44"/>
        <v>152883</v>
      </c>
      <c r="CN48" s="51">
        <f t="shared" si="45"/>
        <v>182351</v>
      </c>
      <c r="CO48" s="89" t="s">
        <v>138</v>
      </c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M48" s="43"/>
    </row>
    <row r="49" spans="1:117" ht="15.75">
      <c r="A49" s="56" t="s">
        <v>139</v>
      </c>
      <c r="B49" s="174">
        <v>32109</v>
      </c>
      <c r="C49" s="175"/>
      <c r="D49" s="179">
        <f t="shared" si="23"/>
        <v>32109</v>
      </c>
      <c r="E49" s="14"/>
      <c r="F49" s="33">
        <v>14635</v>
      </c>
      <c r="G49" s="33">
        <v>6453</v>
      </c>
      <c r="H49" s="33"/>
      <c r="I49" s="35">
        <f t="shared" si="28"/>
        <v>21088</v>
      </c>
      <c r="J49" s="36">
        <v>1011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12"/>
      <c r="V49" s="56" t="s">
        <v>139</v>
      </c>
      <c r="W49" s="108">
        <v>16175</v>
      </c>
      <c r="X49" s="33"/>
      <c r="Y49" s="112">
        <f t="shared" si="24"/>
        <v>16175</v>
      </c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7"/>
      <c r="AN49" s="56" t="s">
        <v>139</v>
      </c>
      <c r="AO49" s="36"/>
      <c r="AP49" s="33">
        <v>6126</v>
      </c>
      <c r="AQ49" s="33"/>
      <c r="AR49" s="33"/>
      <c r="AS49" s="35">
        <f t="shared" si="19"/>
        <v>6126</v>
      </c>
      <c r="AT49" s="36"/>
      <c r="AU49" s="14"/>
      <c r="AV49" s="36"/>
      <c r="AW49" s="33">
        <v>4850</v>
      </c>
      <c r="AX49" s="33">
        <v>5389</v>
      </c>
      <c r="AY49" s="35">
        <f t="shared" si="29"/>
        <v>10239</v>
      </c>
      <c r="AZ49" s="36"/>
      <c r="BA49" s="14"/>
      <c r="BB49" s="36"/>
      <c r="BC49" s="33">
        <v>68</v>
      </c>
      <c r="BD49" s="33">
        <v>431</v>
      </c>
      <c r="BE49" s="35">
        <f t="shared" si="30"/>
        <v>499</v>
      </c>
      <c r="BF49" s="36">
        <v>480</v>
      </c>
      <c r="BG49" s="36">
        <v>96</v>
      </c>
      <c r="BH49" s="33">
        <v>46</v>
      </c>
      <c r="BI49" s="33"/>
      <c r="BJ49" s="33">
        <v>36</v>
      </c>
      <c r="BK49" s="39">
        <f t="shared" si="25"/>
        <v>82</v>
      </c>
      <c r="BL49" s="56" t="s">
        <v>139</v>
      </c>
      <c r="BM49" s="38">
        <f t="shared" si="31"/>
        <v>14635</v>
      </c>
      <c r="BN49" s="38">
        <f t="shared" si="32"/>
        <v>32109</v>
      </c>
      <c r="BP49" s="38">
        <f t="shared" si="33"/>
        <v>7464</v>
      </c>
      <c r="BQ49" s="35">
        <f t="shared" si="34"/>
        <v>54208</v>
      </c>
      <c r="BR49" s="36"/>
      <c r="BS49" s="33"/>
      <c r="BT49" s="38">
        <f t="shared" si="21"/>
        <v>16175</v>
      </c>
      <c r="BU49" s="38"/>
      <c r="BW49" s="35">
        <f t="shared" si="35"/>
        <v>16175</v>
      </c>
      <c r="BX49" s="36"/>
      <c r="BY49" s="38">
        <f t="shared" si="20"/>
        <v>10976</v>
      </c>
      <c r="BZ49" s="38">
        <f t="shared" si="36"/>
        <v>5389</v>
      </c>
      <c r="CA49" s="39">
        <f t="shared" si="37"/>
        <v>16365</v>
      </c>
      <c r="CB49" s="56" t="s">
        <v>139</v>
      </c>
      <c r="CC49" s="38">
        <f t="shared" si="38"/>
        <v>25611</v>
      </c>
      <c r="CD49" s="38">
        <f t="shared" si="22"/>
        <v>48284</v>
      </c>
      <c r="CE49" s="38">
        <f t="shared" si="39"/>
        <v>12853</v>
      </c>
      <c r="CF49" s="40">
        <f t="shared" si="40"/>
        <v>86748</v>
      </c>
      <c r="CG49" s="41"/>
      <c r="CH49" s="38">
        <f t="shared" si="26"/>
        <v>114</v>
      </c>
      <c r="CI49" s="38">
        <f t="shared" si="41"/>
        <v>1043</v>
      </c>
      <c r="CJ49" s="40">
        <f t="shared" si="42"/>
        <v>1157</v>
      </c>
      <c r="CK49" s="41"/>
      <c r="CL49" s="38">
        <f t="shared" si="43"/>
        <v>25725</v>
      </c>
      <c r="CM49" s="38">
        <f t="shared" si="44"/>
        <v>62180</v>
      </c>
      <c r="CN49" s="39">
        <f t="shared" si="45"/>
        <v>87905</v>
      </c>
      <c r="CO49" s="77" t="s">
        <v>139</v>
      </c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M49" s="43"/>
    </row>
    <row r="50" spans="1:117" ht="15.75">
      <c r="A50" s="56" t="s">
        <v>140</v>
      </c>
      <c r="B50" s="174">
        <v>20523</v>
      </c>
      <c r="C50" s="175"/>
      <c r="D50" s="176">
        <f t="shared" si="23"/>
        <v>20523</v>
      </c>
      <c r="E50" s="14"/>
      <c r="F50" s="33">
        <v>10683</v>
      </c>
      <c r="G50" s="33">
        <v>6558</v>
      </c>
      <c r="H50" s="33"/>
      <c r="I50" s="35">
        <f t="shared" si="28"/>
        <v>17241</v>
      </c>
      <c r="J50" s="36">
        <v>2026</v>
      </c>
      <c r="K50" s="36"/>
      <c r="L50" s="36"/>
      <c r="M50" s="36"/>
      <c r="N50" s="36">
        <v>676</v>
      </c>
      <c r="O50" s="36"/>
      <c r="P50" s="36"/>
      <c r="Q50" s="36"/>
      <c r="R50" s="36"/>
      <c r="S50" s="36"/>
      <c r="T50" s="36"/>
      <c r="U50" s="12"/>
      <c r="V50" s="56" t="s">
        <v>140</v>
      </c>
      <c r="W50" s="108">
        <v>10108</v>
      </c>
      <c r="X50" s="33"/>
      <c r="Y50" s="35">
        <f t="shared" si="24"/>
        <v>10108</v>
      </c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7"/>
      <c r="AN50" s="56" t="s">
        <v>140</v>
      </c>
      <c r="AO50" s="36"/>
      <c r="AP50" s="33">
        <v>10717</v>
      </c>
      <c r="AQ50" s="33"/>
      <c r="AR50" s="33">
        <v>31345</v>
      </c>
      <c r="AS50" s="35">
        <f t="shared" si="19"/>
        <v>42062</v>
      </c>
      <c r="AT50" s="36">
        <v>14008</v>
      </c>
      <c r="AU50" s="14"/>
      <c r="AV50" s="36"/>
      <c r="AW50" s="33">
        <v>7128</v>
      </c>
      <c r="AX50" s="33">
        <v>18083</v>
      </c>
      <c r="AY50" s="35">
        <f t="shared" si="29"/>
        <v>25211</v>
      </c>
      <c r="AZ50" s="36"/>
      <c r="BA50" s="14"/>
      <c r="BB50" s="36"/>
      <c r="BC50" s="33">
        <v>41</v>
      </c>
      <c r="BD50" s="33">
        <v>369</v>
      </c>
      <c r="BE50" s="35">
        <f t="shared" si="30"/>
        <v>410</v>
      </c>
      <c r="BF50" s="36">
        <v>394</v>
      </c>
      <c r="BG50" s="36">
        <v>77</v>
      </c>
      <c r="BH50" s="33">
        <v>41</v>
      </c>
      <c r="BI50" s="33"/>
      <c r="BJ50" s="33">
        <v>78</v>
      </c>
      <c r="BK50" s="39">
        <f t="shared" si="25"/>
        <v>119</v>
      </c>
      <c r="BL50" s="56" t="s">
        <v>140</v>
      </c>
      <c r="BM50" s="38">
        <f t="shared" si="31"/>
        <v>10683</v>
      </c>
      <c r="BN50" s="38">
        <f t="shared" si="32"/>
        <v>20523</v>
      </c>
      <c r="BP50" s="38">
        <f t="shared" si="33"/>
        <v>9260</v>
      </c>
      <c r="BQ50" s="35">
        <f t="shared" si="34"/>
        <v>40466</v>
      </c>
      <c r="BR50" s="36"/>
      <c r="BS50" s="33"/>
      <c r="BT50" s="38">
        <f t="shared" si="21"/>
        <v>10108</v>
      </c>
      <c r="BU50" s="38"/>
      <c r="BW50" s="35">
        <f t="shared" si="35"/>
        <v>10108</v>
      </c>
      <c r="BX50" s="36"/>
      <c r="BY50" s="38">
        <f t="shared" si="20"/>
        <v>17845</v>
      </c>
      <c r="BZ50" s="38">
        <f t="shared" si="36"/>
        <v>63436</v>
      </c>
      <c r="CA50" s="39">
        <f t="shared" si="37"/>
        <v>81281</v>
      </c>
      <c r="CB50" s="56" t="s">
        <v>140</v>
      </c>
      <c r="CC50" s="38">
        <f t="shared" si="38"/>
        <v>28528</v>
      </c>
      <c r="CD50" s="38">
        <f t="shared" si="22"/>
        <v>30631</v>
      </c>
      <c r="CE50" s="38">
        <f t="shared" si="39"/>
        <v>72696</v>
      </c>
      <c r="CF50" s="40">
        <f t="shared" si="40"/>
        <v>131855</v>
      </c>
      <c r="CG50" s="41"/>
      <c r="CH50" s="38">
        <f t="shared" si="26"/>
        <v>82</v>
      </c>
      <c r="CI50" s="38">
        <f t="shared" si="41"/>
        <v>918</v>
      </c>
      <c r="CJ50" s="40">
        <f t="shared" si="42"/>
        <v>1000</v>
      </c>
      <c r="CK50" s="41"/>
      <c r="CL50" s="38">
        <f t="shared" si="43"/>
        <v>28610</v>
      </c>
      <c r="CM50" s="38">
        <f t="shared" si="44"/>
        <v>104245</v>
      </c>
      <c r="CN50" s="39">
        <f t="shared" si="45"/>
        <v>132855</v>
      </c>
      <c r="CO50" s="77" t="s">
        <v>140</v>
      </c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M50" s="43"/>
    </row>
    <row r="51" spans="1:111" ht="15.75">
      <c r="A51" s="56" t="s">
        <v>141</v>
      </c>
      <c r="B51" s="174">
        <v>23914</v>
      </c>
      <c r="C51" s="175"/>
      <c r="D51" s="176">
        <f t="shared" si="23"/>
        <v>23914</v>
      </c>
      <c r="E51" s="14"/>
      <c r="F51" s="33">
        <v>7275</v>
      </c>
      <c r="G51" s="33">
        <v>5433</v>
      </c>
      <c r="H51" s="33"/>
      <c r="I51" s="35">
        <f t="shared" si="28"/>
        <v>12708</v>
      </c>
      <c r="J51" s="36">
        <v>600</v>
      </c>
      <c r="K51" s="36"/>
      <c r="L51" s="36"/>
      <c r="M51" s="36"/>
      <c r="N51" s="36">
        <v>1585</v>
      </c>
      <c r="O51" s="36"/>
      <c r="P51" s="36"/>
      <c r="Q51" s="36"/>
      <c r="R51" s="36"/>
      <c r="S51" s="36"/>
      <c r="T51" s="36"/>
      <c r="U51" s="12"/>
      <c r="V51" s="56" t="s">
        <v>141</v>
      </c>
      <c r="W51" s="108">
        <v>8315</v>
      </c>
      <c r="X51" s="33"/>
      <c r="Y51" s="35">
        <f t="shared" si="24"/>
        <v>8315</v>
      </c>
      <c r="Z51" s="36"/>
      <c r="AA51" s="36"/>
      <c r="AB51" s="36">
        <v>0</v>
      </c>
      <c r="AC51" s="36"/>
      <c r="AD51" s="36"/>
      <c r="AE51" s="36">
        <v>999</v>
      </c>
      <c r="AF51" s="36"/>
      <c r="AG51" s="36"/>
      <c r="AH51" s="36"/>
      <c r="AI51" s="36"/>
      <c r="AJ51" s="36"/>
      <c r="AK51" s="36"/>
      <c r="AL51" s="36"/>
      <c r="AM51" s="37"/>
      <c r="AN51" s="56" t="s">
        <v>141</v>
      </c>
      <c r="AO51" s="36"/>
      <c r="AP51" s="33">
        <v>16440</v>
      </c>
      <c r="AQ51" s="33"/>
      <c r="AR51" s="33">
        <v>24105</v>
      </c>
      <c r="AS51" s="35">
        <f t="shared" si="19"/>
        <v>40545</v>
      </c>
      <c r="AT51" s="36">
        <v>6362</v>
      </c>
      <c r="AU51" s="14"/>
      <c r="AV51" s="36"/>
      <c r="AW51" s="33">
        <v>6456</v>
      </c>
      <c r="AX51" s="33">
        <v>4811</v>
      </c>
      <c r="AY51" s="35">
        <f t="shared" si="29"/>
        <v>11267</v>
      </c>
      <c r="AZ51" s="36"/>
      <c r="BA51" s="14"/>
      <c r="BB51" s="36"/>
      <c r="BC51" s="33">
        <v>710</v>
      </c>
      <c r="BD51" s="33">
        <v>935</v>
      </c>
      <c r="BE51" s="35">
        <f t="shared" si="30"/>
        <v>1645</v>
      </c>
      <c r="BF51" s="36">
        <v>255</v>
      </c>
      <c r="BG51" s="36">
        <v>132</v>
      </c>
      <c r="BH51" s="33">
        <v>368</v>
      </c>
      <c r="BI51" s="33"/>
      <c r="BJ51" s="33">
        <v>618</v>
      </c>
      <c r="BK51" s="39">
        <f t="shared" si="25"/>
        <v>986</v>
      </c>
      <c r="BL51" s="56" t="s">
        <v>141</v>
      </c>
      <c r="BM51" s="38">
        <f t="shared" si="31"/>
        <v>7275</v>
      </c>
      <c r="BN51" s="38">
        <f t="shared" si="32"/>
        <v>23914</v>
      </c>
      <c r="BP51" s="38">
        <f t="shared" si="33"/>
        <v>7618</v>
      </c>
      <c r="BQ51" s="35">
        <f t="shared" si="34"/>
        <v>38807</v>
      </c>
      <c r="BR51" s="36"/>
      <c r="BS51" s="33"/>
      <c r="BT51" s="38">
        <f t="shared" si="21"/>
        <v>8315</v>
      </c>
      <c r="BU51" s="38">
        <f>SUM(Z51:AM51)</f>
        <v>999</v>
      </c>
      <c r="BW51" s="35">
        <f t="shared" si="35"/>
        <v>9314</v>
      </c>
      <c r="BX51" s="36"/>
      <c r="BY51" s="38">
        <f t="shared" si="20"/>
        <v>22896</v>
      </c>
      <c r="BZ51" s="38">
        <f t="shared" si="36"/>
        <v>35278</v>
      </c>
      <c r="CA51" s="39">
        <f t="shared" si="37"/>
        <v>58174</v>
      </c>
      <c r="CB51" s="56" t="s">
        <v>141</v>
      </c>
      <c r="CC51" s="38">
        <f t="shared" si="38"/>
        <v>30171</v>
      </c>
      <c r="CD51" s="38">
        <f t="shared" si="22"/>
        <v>32229</v>
      </c>
      <c r="CE51" s="38">
        <f t="shared" si="39"/>
        <v>43895</v>
      </c>
      <c r="CF51" s="40">
        <f t="shared" si="40"/>
        <v>106295</v>
      </c>
      <c r="CG51" s="41"/>
      <c r="CH51" s="38">
        <f t="shared" si="26"/>
        <v>1078</v>
      </c>
      <c r="CI51" s="38">
        <f t="shared" si="41"/>
        <v>1940</v>
      </c>
      <c r="CJ51" s="40">
        <f t="shared" si="42"/>
        <v>3018</v>
      </c>
      <c r="CK51" s="41"/>
      <c r="CL51" s="38">
        <f t="shared" si="43"/>
        <v>31249</v>
      </c>
      <c r="CM51" s="38">
        <f t="shared" si="44"/>
        <v>78064</v>
      </c>
      <c r="CN51" s="39">
        <f t="shared" si="45"/>
        <v>109313</v>
      </c>
      <c r="CO51" s="77" t="s">
        <v>141</v>
      </c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</row>
    <row r="52" spans="1:111" ht="15.75">
      <c r="A52" s="56" t="s">
        <v>142</v>
      </c>
      <c r="B52" s="174">
        <v>33471</v>
      </c>
      <c r="C52" s="175"/>
      <c r="D52" s="176">
        <f t="shared" si="23"/>
        <v>33471</v>
      </c>
      <c r="E52" s="14"/>
      <c r="F52" s="33">
        <v>7587</v>
      </c>
      <c r="G52" s="33">
        <v>11029</v>
      </c>
      <c r="H52" s="33"/>
      <c r="I52" s="35">
        <f t="shared" si="28"/>
        <v>18616</v>
      </c>
      <c r="J52" s="36">
        <v>1246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12"/>
      <c r="V52" s="56" t="s">
        <v>142</v>
      </c>
      <c r="W52" s="108">
        <v>12760</v>
      </c>
      <c r="X52" s="33"/>
      <c r="Y52" s="35">
        <f t="shared" si="24"/>
        <v>12760</v>
      </c>
      <c r="Z52" s="36"/>
      <c r="AA52" s="36"/>
      <c r="AB52" s="36"/>
      <c r="AC52" s="36"/>
      <c r="AD52" s="36"/>
      <c r="AE52" s="36">
        <v>1975</v>
      </c>
      <c r="AF52" s="36"/>
      <c r="AG52" s="36"/>
      <c r="AH52" s="36">
        <v>72</v>
      </c>
      <c r="AI52" s="36"/>
      <c r="AJ52" s="36"/>
      <c r="AK52" s="36"/>
      <c r="AL52" s="36"/>
      <c r="AM52" s="37"/>
      <c r="AN52" s="56" t="s">
        <v>142</v>
      </c>
      <c r="AO52" s="36"/>
      <c r="AP52" s="33">
        <v>11991</v>
      </c>
      <c r="AQ52" s="33"/>
      <c r="AR52" s="33">
        <v>30923</v>
      </c>
      <c r="AS52" s="35">
        <f t="shared" si="19"/>
        <v>42914</v>
      </c>
      <c r="AT52" s="36">
        <v>6703</v>
      </c>
      <c r="AU52" s="14"/>
      <c r="AV52" s="36"/>
      <c r="AW52" s="33">
        <v>10656</v>
      </c>
      <c r="AX52" s="33">
        <v>28754</v>
      </c>
      <c r="AY52" s="35">
        <f t="shared" si="29"/>
        <v>39410</v>
      </c>
      <c r="AZ52" s="36"/>
      <c r="BA52" s="14"/>
      <c r="BB52" s="36"/>
      <c r="BC52" s="33">
        <v>2164</v>
      </c>
      <c r="BD52" s="33">
        <v>993</v>
      </c>
      <c r="BE52" s="35">
        <f t="shared" si="30"/>
        <v>3157</v>
      </c>
      <c r="BF52" s="36">
        <v>677</v>
      </c>
      <c r="BG52" s="36">
        <v>471</v>
      </c>
      <c r="BH52" s="33">
        <v>409</v>
      </c>
      <c r="BI52" s="33"/>
      <c r="BJ52" s="33">
        <v>1269</v>
      </c>
      <c r="BK52" s="39">
        <f t="shared" si="25"/>
        <v>1678</v>
      </c>
      <c r="BL52" s="56" t="s">
        <v>142</v>
      </c>
      <c r="BM52" s="38">
        <f t="shared" si="31"/>
        <v>7587</v>
      </c>
      <c r="BN52" s="38">
        <f t="shared" si="32"/>
        <v>33471</v>
      </c>
      <c r="BP52" s="38">
        <f t="shared" si="33"/>
        <v>12275</v>
      </c>
      <c r="BQ52" s="35">
        <f t="shared" si="34"/>
        <v>53333</v>
      </c>
      <c r="BR52" s="36"/>
      <c r="BS52" s="33"/>
      <c r="BT52" s="38">
        <f t="shared" si="21"/>
        <v>12760</v>
      </c>
      <c r="BU52" s="38">
        <f>SUM(Z52:AM52)</f>
        <v>2047</v>
      </c>
      <c r="BW52" s="35">
        <f t="shared" si="35"/>
        <v>14807</v>
      </c>
      <c r="BX52" s="36"/>
      <c r="BY52" s="38">
        <f t="shared" si="20"/>
        <v>22647</v>
      </c>
      <c r="BZ52" s="38">
        <f t="shared" si="36"/>
        <v>66380</v>
      </c>
      <c r="CA52" s="39">
        <f t="shared" si="37"/>
        <v>89027</v>
      </c>
      <c r="CB52" s="56" t="s">
        <v>142</v>
      </c>
      <c r="CC52" s="38">
        <f t="shared" si="38"/>
        <v>30234</v>
      </c>
      <c r="CD52" s="38">
        <f t="shared" si="22"/>
        <v>46231</v>
      </c>
      <c r="CE52" s="38">
        <f t="shared" si="39"/>
        <v>80702</v>
      </c>
      <c r="CF52" s="40">
        <f t="shared" si="40"/>
        <v>157167</v>
      </c>
      <c r="CG52" s="41"/>
      <c r="CH52" s="38">
        <f t="shared" si="26"/>
        <v>2573</v>
      </c>
      <c r="CI52" s="38">
        <f t="shared" si="41"/>
        <v>3410</v>
      </c>
      <c r="CJ52" s="40">
        <f t="shared" si="42"/>
        <v>5983</v>
      </c>
      <c r="CK52" s="41"/>
      <c r="CL52" s="38">
        <f t="shared" si="43"/>
        <v>32807</v>
      </c>
      <c r="CM52" s="38">
        <f t="shared" si="44"/>
        <v>130343</v>
      </c>
      <c r="CN52" s="39">
        <f t="shared" si="45"/>
        <v>163150</v>
      </c>
      <c r="CO52" s="77" t="s">
        <v>142</v>
      </c>
      <c r="CP52" s="1"/>
      <c r="CQ52" s="1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</row>
    <row r="53" spans="1:111" ht="15.75">
      <c r="A53" s="56" t="s">
        <v>143</v>
      </c>
      <c r="B53" s="174">
        <v>44729</v>
      </c>
      <c r="C53" s="175"/>
      <c r="D53" s="176">
        <f t="shared" si="23"/>
        <v>44729</v>
      </c>
      <c r="E53" s="14"/>
      <c r="F53" s="33">
        <v>18991</v>
      </c>
      <c r="G53" s="33">
        <v>24274</v>
      </c>
      <c r="H53" s="33"/>
      <c r="I53" s="35">
        <f t="shared" si="28"/>
        <v>43265</v>
      </c>
      <c r="J53" s="36">
        <v>2546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12"/>
      <c r="V53" s="56" t="s">
        <v>143</v>
      </c>
      <c r="W53" s="108">
        <v>13817</v>
      </c>
      <c r="X53" s="33"/>
      <c r="Y53" s="35">
        <f t="shared" si="24"/>
        <v>13817</v>
      </c>
      <c r="Z53" s="36"/>
      <c r="AA53" s="36"/>
      <c r="AB53" s="36"/>
      <c r="AC53" s="36"/>
      <c r="AD53" s="36"/>
      <c r="AE53" s="36">
        <v>1081</v>
      </c>
      <c r="AF53" s="36"/>
      <c r="AG53" s="36"/>
      <c r="AH53" s="36">
        <v>307</v>
      </c>
      <c r="AI53" s="36"/>
      <c r="AJ53" s="36"/>
      <c r="AK53" s="36"/>
      <c r="AL53" s="36"/>
      <c r="AM53" s="37"/>
      <c r="AN53" s="56" t="s">
        <v>143</v>
      </c>
      <c r="AO53" s="36"/>
      <c r="AP53" s="33">
        <v>15202</v>
      </c>
      <c r="AQ53" s="33"/>
      <c r="AR53" s="33">
        <v>38382</v>
      </c>
      <c r="AS53" s="35">
        <f t="shared" si="19"/>
        <v>53584</v>
      </c>
      <c r="AT53" s="36">
        <v>10890</v>
      </c>
      <c r="AU53" s="14"/>
      <c r="AV53" s="36"/>
      <c r="AW53" s="33">
        <v>8567</v>
      </c>
      <c r="AX53" s="33">
        <v>31520</v>
      </c>
      <c r="AY53" s="35">
        <f t="shared" si="29"/>
        <v>40087</v>
      </c>
      <c r="AZ53" s="36"/>
      <c r="BA53" s="14"/>
      <c r="BB53" s="36"/>
      <c r="BC53" s="33">
        <v>1922</v>
      </c>
      <c r="BD53" s="33">
        <v>1499</v>
      </c>
      <c r="BE53" s="35">
        <f t="shared" si="30"/>
        <v>3421</v>
      </c>
      <c r="BF53" s="36">
        <v>1031</v>
      </c>
      <c r="BG53" s="36">
        <v>506</v>
      </c>
      <c r="BH53" s="33">
        <v>943</v>
      </c>
      <c r="BI53" s="33"/>
      <c r="BJ53" s="33">
        <v>2646</v>
      </c>
      <c r="BK53" s="39">
        <f t="shared" si="25"/>
        <v>3589</v>
      </c>
      <c r="BL53" s="56" t="s">
        <v>143</v>
      </c>
      <c r="BM53" s="38">
        <f t="shared" si="31"/>
        <v>18991</v>
      </c>
      <c r="BN53" s="38">
        <f t="shared" si="32"/>
        <v>44729</v>
      </c>
      <c r="BP53" s="38">
        <f t="shared" si="33"/>
        <v>26820</v>
      </c>
      <c r="BQ53" s="35">
        <f t="shared" si="34"/>
        <v>90540</v>
      </c>
      <c r="BR53" s="36"/>
      <c r="BS53" s="33"/>
      <c r="BT53" s="38">
        <f t="shared" si="21"/>
        <v>13817</v>
      </c>
      <c r="BU53" s="38">
        <f>SUM(Z53:AM53)</f>
        <v>1388</v>
      </c>
      <c r="BW53" s="35">
        <f t="shared" si="35"/>
        <v>15205</v>
      </c>
      <c r="BX53" s="36"/>
      <c r="BY53" s="38">
        <f t="shared" si="20"/>
        <v>23769</v>
      </c>
      <c r="BZ53" s="38">
        <f t="shared" si="36"/>
        <v>80792</v>
      </c>
      <c r="CA53" s="39">
        <f t="shared" si="37"/>
        <v>104561</v>
      </c>
      <c r="CB53" s="56" t="s">
        <v>143</v>
      </c>
      <c r="CC53" s="38">
        <f t="shared" si="38"/>
        <v>42760</v>
      </c>
      <c r="CD53" s="38">
        <f t="shared" si="22"/>
        <v>58546</v>
      </c>
      <c r="CE53" s="38">
        <f t="shared" si="39"/>
        <v>109000</v>
      </c>
      <c r="CF53" s="40">
        <f t="shared" si="40"/>
        <v>210306</v>
      </c>
      <c r="CG53" s="41"/>
      <c r="CH53" s="38">
        <f t="shared" si="26"/>
        <v>2865</v>
      </c>
      <c r="CI53" s="38">
        <f t="shared" si="41"/>
        <v>5682</v>
      </c>
      <c r="CJ53" s="40">
        <f t="shared" si="42"/>
        <v>8547</v>
      </c>
      <c r="CK53" s="41"/>
      <c r="CL53" s="38">
        <f t="shared" si="43"/>
        <v>45625</v>
      </c>
      <c r="CM53" s="38">
        <f t="shared" si="44"/>
        <v>173228</v>
      </c>
      <c r="CN53" s="39">
        <f t="shared" si="45"/>
        <v>218853</v>
      </c>
      <c r="CO53" s="77" t="s">
        <v>143</v>
      </c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</row>
    <row r="54" spans="1:111" ht="15.75">
      <c r="A54" s="56" t="s">
        <v>144</v>
      </c>
      <c r="B54" s="174">
        <v>53385</v>
      </c>
      <c r="C54" s="175"/>
      <c r="D54" s="176">
        <f t="shared" si="23"/>
        <v>53385</v>
      </c>
      <c r="E54" s="14"/>
      <c r="F54" s="33">
        <v>26677</v>
      </c>
      <c r="G54" s="33">
        <v>56515</v>
      </c>
      <c r="H54" s="33"/>
      <c r="I54" s="35">
        <f t="shared" si="28"/>
        <v>83192</v>
      </c>
      <c r="J54" s="36">
        <v>9298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12"/>
      <c r="V54" s="56" t="s">
        <v>144</v>
      </c>
      <c r="W54" s="108">
        <v>10549</v>
      </c>
      <c r="X54" s="33"/>
      <c r="Y54" s="35">
        <f t="shared" si="24"/>
        <v>10549</v>
      </c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7"/>
      <c r="AN54" s="56" t="s">
        <v>144</v>
      </c>
      <c r="AO54" s="36">
        <v>445</v>
      </c>
      <c r="AP54" s="33">
        <v>12149</v>
      </c>
      <c r="AQ54" s="33"/>
      <c r="AR54" s="33">
        <v>59912</v>
      </c>
      <c r="AS54" s="35">
        <f t="shared" si="19"/>
        <v>72061</v>
      </c>
      <c r="AT54" s="36">
        <v>14237</v>
      </c>
      <c r="AU54" s="14"/>
      <c r="AV54" s="36"/>
      <c r="AW54" s="33">
        <v>6498</v>
      </c>
      <c r="AX54" s="33">
        <v>80330</v>
      </c>
      <c r="AY54" s="35">
        <f t="shared" si="29"/>
        <v>86828</v>
      </c>
      <c r="AZ54" s="36"/>
      <c r="BA54" s="14"/>
      <c r="BB54" s="36"/>
      <c r="BC54" s="33">
        <v>3323</v>
      </c>
      <c r="BD54" s="33">
        <v>2094</v>
      </c>
      <c r="BE54" s="35">
        <f t="shared" si="30"/>
        <v>5417</v>
      </c>
      <c r="BF54" s="36">
        <v>619</v>
      </c>
      <c r="BG54" s="36">
        <v>827</v>
      </c>
      <c r="BH54" s="33">
        <v>602</v>
      </c>
      <c r="BI54" s="33"/>
      <c r="BJ54" s="33">
        <v>2320</v>
      </c>
      <c r="BK54" s="39">
        <f t="shared" si="25"/>
        <v>2922</v>
      </c>
      <c r="BL54" s="56" t="s">
        <v>144</v>
      </c>
      <c r="BM54" s="38">
        <f t="shared" si="31"/>
        <v>26677</v>
      </c>
      <c r="BN54" s="38">
        <f t="shared" si="32"/>
        <v>53385</v>
      </c>
      <c r="BP54" s="38">
        <f t="shared" si="33"/>
        <v>65813</v>
      </c>
      <c r="BQ54" s="35">
        <f t="shared" si="34"/>
        <v>145875</v>
      </c>
      <c r="BR54" s="36"/>
      <c r="BS54" s="33"/>
      <c r="BT54" s="38">
        <f t="shared" si="21"/>
        <v>10549</v>
      </c>
      <c r="BU54" s="38"/>
      <c r="BW54" s="35">
        <f t="shared" si="35"/>
        <v>10549</v>
      </c>
      <c r="BX54" s="36"/>
      <c r="BY54" s="38">
        <f t="shared" si="20"/>
        <v>18647</v>
      </c>
      <c r="BZ54" s="38">
        <f t="shared" si="36"/>
        <v>154924</v>
      </c>
      <c r="CA54" s="39">
        <f t="shared" si="37"/>
        <v>173571</v>
      </c>
      <c r="CB54" s="56" t="s">
        <v>144</v>
      </c>
      <c r="CC54" s="38">
        <f t="shared" si="38"/>
        <v>45324</v>
      </c>
      <c r="CD54" s="38">
        <f t="shared" si="22"/>
        <v>63934</v>
      </c>
      <c r="CE54" s="38">
        <f t="shared" si="39"/>
        <v>220737</v>
      </c>
      <c r="CF54" s="40">
        <f t="shared" si="40"/>
        <v>329995</v>
      </c>
      <c r="CG54" s="41"/>
      <c r="CH54" s="38">
        <f t="shared" si="26"/>
        <v>3925</v>
      </c>
      <c r="CI54" s="38">
        <f t="shared" si="41"/>
        <v>5860</v>
      </c>
      <c r="CJ54" s="40">
        <f t="shared" si="42"/>
        <v>9785</v>
      </c>
      <c r="CK54" s="41"/>
      <c r="CL54" s="38">
        <f t="shared" si="43"/>
        <v>49249</v>
      </c>
      <c r="CM54" s="38">
        <f t="shared" si="44"/>
        <v>290531</v>
      </c>
      <c r="CN54" s="39">
        <f t="shared" si="45"/>
        <v>339780</v>
      </c>
      <c r="CO54" s="77" t="s">
        <v>144</v>
      </c>
      <c r="CP54" s="1"/>
      <c r="CQ54" s="1"/>
      <c r="CR54" s="54"/>
      <c r="CS54" s="54"/>
      <c r="CT54" s="54"/>
      <c r="CU54" s="54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</row>
    <row r="55" spans="1:111" ht="15.75">
      <c r="A55" s="56" t="s">
        <v>145</v>
      </c>
      <c r="B55" s="174">
        <v>71725</v>
      </c>
      <c r="C55" s="175"/>
      <c r="D55" s="176">
        <f t="shared" si="23"/>
        <v>71725</v>
      </c>
      <c r="E55" s="14"/>
      <c r="F55" s="33">
        <v>21178</v>
      </c>
      <c r="G55" s="33">
        <v>52409</v>
      </c>
      <c r="H55" s="33"/>
      <c r="I55" s="35">
        <f t="shared" si="28"/>
        <v>73587</v>
      </c>
      <c r="J55" s="36">
        <v>5922</v>
      </c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12"/>
      <c r="V55" s="56" t="s">
        <v>145</v>
      </c>
      <c r="W55" s="108">
        <v>12361</v>
      </c>
      <c r="X55" s="33"/>
      <c r="Y55" s="35">
        <f t="shared" si="24"/>
        <v>12361</v>
      </c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7"/>
      <c r="AN55" s="56" t="s">
        <v>145</v>
      </c>
      <c r="AO55" s="36">
        <v>500</v>
      </c>
      <c r="AP55" s="33">
        <v>8107</v>
      </c>
      <c r="AQ55" s="33"/>
      <c r="AR55" s="33">
        <v>57170</v>
      </c>
      <c r="AS55" s="35">
        <f t="shared" si="19"/>
        <v>65277</v>
      </c>
      <c r="AT55" s="36">
        <v>27900</v>
      </c>
      <c r="AU55" s="14"/>
      <c r="AV55" s="36"/>
      <c r="AW55" s="33">
        <v>7651</v>
      </c>
      <c r="AX55" s="33">
        <f>8841+65904</f>
        <v>74745</v>
      </c>
      <c r="AY55" s="35">
        <f t="shared" si="29"/>
        <v>82396</v>
      </c>
      <c r="AZ55" s="36"/>
      <c r="BA55" s="14"/>
      <c r="BB55" s="36"/>
      <c r="BC55" s="33">
        <v>3883</v>
      </c>
      <c r="BD55" s="33">
        <v>3892</v>
      </c>
      <c r="BE55" s="35">
        <f t="shared" si="30"/>
        <v>7775</v>
      </c>
      <c r="BF55" s="36">
        <v>168</v>
      </c>
      <c r="BG55" s="36">
        <v>4362</v>
      </c>
      <c r="BH55" s="33">
        <v>1141</v>
      </c>
      <c r="BI55" s="33"/>
      <c r="BJ55" s="33">
        <v>3291</v>
      </c>
      <c r="BK55" s="39">
        <f t="shared" si="25"/>
        <v>4432</v>
      </c>
      <c r="BL55" s="56" t="s">
        <v>145</v>
      </c>
      <c r="BM55" s="38">
        <f t="shared" si="31"/>
        <v>21178</v>
      </c>
      <c r="BN55" s="38">
        <f t="shared" si="32"/>
        <v>71725</v>
      </c>
      <c r="BP55" s="38">
        <f t="shared" si="33"/>
        <v>58331</v>
      </c>
      <c r="BQ55" s="35">
        <f t="shared" si="34"/>
        <v>151234</v>
      </c>
      <c r="BR55" s="36"/>
      <c r="BS55" s="54"/>
      <c r="BT55" s="38">
        <f t="shared" si="21"/>
        <v>12361</v>
      </c>
      <c r="BU55" s="38"/>
      <c r="BW55" s="35">
        <f t="shared" si="35"/>
        <v>12361</v>
      </c>
      <c r="BX55" s="36"/>
      <c r="BY55" s="38">
        <f t="shared" si="20"/>
        <v>15758</v>
      </c>
      <c r="BZ55" s="38">
        <f t="shared" si="36"/>
        <v>160315</v>
      </c>
      <c r="CA55" s="39">
        <f t="shared" si="37"/>
        <v>176073</v>
      </c>
      <c r="CB55" s="56" t="s">
        <v>145</v>
      </c>
      <c r="CC55" s="38">
        <f t="shared" si="38"/>
        <v>36936</v>
      </c>
      <c r="CD55" s="38">
        <f t="shared" si="22"/>
        <v>84086</v>
      </c>
      <c r="CE55" s="38">
        <f t="shared" si="39"/>
        <v>218646</v>
      </c>
      <c r="CF55" s="40">
        <f t="shared" si="40"/>
        <v>339668</v>
      </c>
      <c r="CG55" s="41"/>
      <c r="CH55" s="38">
        <f t="shared" si="26"/>
        <v>5024</v>
      </c>
      <c r="CI55" s="38">
        <f t="shared" si="41"/>
        <v>11713</v>
      </c>
      <c r="CJ55" s="40">
        <f t="shared" si="42"/>
        <v>16737</v>
      </c>
      <c r="CK55" s="41"/>
      <c r="CL55" s="38">
        <f t="shared" si="43"/>
        <v>41960</v>
      </c>
      <c r="CM55" s="38">
        <f t="shared" si="44"/>
        <v>314445</v>
      </c>
      <c r="CN55" s="39">
        <f t="shared" si="45"/>
        <v>356405</v>
      </c>
      <c r="CO55" s="77" t="s">
        <v>145</v>
      </c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</row>
    <row r="56" spans="1:111" ht="15.75">
      <c r="A56" s="56" t="s">
        <v>146</v>
      </c>
      <c r="B56" s="174">
        <v>98765</v>
      </c>
      <c r="C56" s="175"/>
      <c r="D56" s="176">
        <f t="shared" si="23"/>
        <v>98765</v>
      </c>
      <c r="E56" s="14"/>
      <c r="F56" s="33">
        <v>50670</v>
      </c>
      <c r="G56" s="33">
        <v>50744</v>
      </c>
      <c r="H56" s="33"/>
      <c r="I56" s="35">
        <f t="shared" si="28"/>
        <v>101414</v>
      </c>
      <c r="J56" s="36">
        <v>8569</v>
      </c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12"/>
      <c r="V56" s="56" t="s">
        <v>146</v>
      </c>
      <c r="W56" s="108">
        <v>20531</v>
      </c>
      <c r="X56" s="33"/>
      <c r="Y56" s="35">
        <f t="shared" si="24"/>
        <v>20531</v>
      </c>
      <c r="Z56" s="36"/>
      <c r="AA56" s="36"/>
      <c r="AB56" s="36"/>
      <c r="AC56" s="36"/>
      <c r="AD56" s="36"/>
      <c r="AE56" s="36">
        <v>478</v>
      </c>
      <c r="AF56" s="36"/>
      <c r="AG56" s="36"/>
      <c r="AH56" s="36">
        <v>1203</v>
      </c>
      <c r="AI56" s="36"/>
      <c r="AJ56" s="36"/>
      <c r="AK56" s="36"/>
      <c r="AL56" s="36"/>
      <c r="AM56" s="37"/>
      <c r="AN56" s="56" t="s">
        <v>146</v>
      </c>
      <c r="AO56" s="36">
        <v>800</v>
      </c>
      <c r="AP56" s="33">
        <v>15128</v>
      </c>
      <c r="AQ56" s="33"/>
      <c r="AR56" s="33">
        <v>50547</v>
      </c>
      <c r="AS56" s="35">
        <f t="shared" si="19"/>
        <v>65675</v>
      </c>
      <c r="AT56" s="36">
        <v>25948</v>
      </c>
      <c r="AU56" s="14"/>
      <c r="AV56" s="36"/>
      <c r="AW56" s="33">
        <v>5650</v>
      </c>
      <c r="AX56" s="33">
        <v>52195</v>
      </c>
      <c r="AY56" s="35">
        <f t="shared" si="29"/>
        <v>57845</v>
      </c>
      <c r="AZ56" s="36"/>
      <c r="BA56" s="14"/>
      <c r="BB56" s="36"/>
      <c r="BC56" s="33">
        <v>6494</v>
      </c>
      <c r="BD56" s="33">
        <v>3669</v>
      </c>
      <c r="BE56" s="35">
        <f t="shared" si="30"/>
        <v>10163</v>
      </c>
      <c r="BF56" s="36">
        <v>5588</v>
      </c>
      <c r="BG56" s="36">
        <v>7146</v>
      </c>
      <c r="BH56" s="33">
        <v>946</v>
      </c>
      <c r="BI56" s="33"/>
      <c r="BJ56" s="33">
        <v>2714</v>
      </c>
      <c r="BK56" s="39">
        <f t="shared" si="25"/>
        <v>3660</v>
      </c>
      <c r="BL56" s="56" t="s">
        <v>146</v>
      </c>
      <c r="BM56" s="38">
        <f t="shared" si="31"/>
        <v>50670</v>
      </c>
      <c r="BN56" s="38">
        <f t="shared" si="32"/>
        <v>98765</v>
      </c>
      <c r="BP56" s="38">
        <f t="shared" si="33"/>
        <v>59313</v>
      </c>
      <c r="BQ56" s="35">
        <f t="shared" si="34"/>
        <v>208748</v>
      </c>
      <c r="BR56" s="36"/>
      <c r="BS56" s="33"/>
      <c r="BT56" s="38">
        <f t="shared" si="21"/>
        <v>20531</v>
      </c>
      <c r="BU56" s="38">
        <f>SUM(Z56:AM56)</f>
        <v>1681</v>
      </c>
      <c r="BW56" s="35">
        <f t="shared" si="35"/>
        <v>22212</v>
      </c>
      <c r="BX56" s="36"/>
      <c r="BY56" s="38">
        <f t="shared" si="20"/>
        <v>20778</v>
      </c>
      <c r="BZ56" s="38">
        <f t="shared" si="36"/>
        <v>129490</v>
      </c>
      <c r="CA56" s="39">
        <f t="shared" si="37"/>
        <v>150268</v>
      </c>
      <c r="CB56" s="56" t="s">
        <v>146</v>
      </c>
      <c r="CC56" s="38">
        <f t="shared" si="38"/>
        <v>71448</v>
      </c>
      <c r="CD56" s="38">
        <f t="shared" si="22"/>
        <v>119296</v>
      </c>
      <c r="CE56" s="38">
        <f t="shared" si="39"/>
        <v>190484</v>
      </c>
      <c r="CF56" s="40">
        <f t="shared" si="40"/>
        <v>381228</v>
      </c>
      <c r="CG56" s="41"/>
      <c r="CH56" s="38">
        <f t="shared" si="26"/>
        <v>7440</v>
      </c>
      <c r="CI56" s="38">
        <f t="shared" si="41"/>
        <v>19117</v>
      </c>
      <c r="CJ56" s="40">
        <f t="shared" si="42"/>
        <v>26557</v>
      </c>
      <c r="CK56" s="41"/>
      <c r="CL56" s="38">
        <f t="shared" si="43"/>
        <v>78888</v>
      </c>
      <c r="CM56" s="38">
        <f t="shared" si="44"/>
        <v>328897</v>
      </c>
      <c r="CN56" s="39">
        <f t="shared" si="45"/>
        <v>407785</v>
      </c>
      <c r="CO56" s="77" t="s">
        <v>146</v>
      </c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</row>
    <row r="57" spans="1:255" ht="15.75">
      <c r="A57" s="107" t="s">
        <v>294</v>
      </c>
      <c r="B57" s="174">
        <v>5718</v>
      </c>
      <c r="C57" s="180"/>
      <c r="D57" s="176">
        <f t="shared" si="23"/>
        <v>5718</v>
      </c>
      <c r="E57" s="14"/>
      <c r="F57" s="33">
        <v>44351</v>
      </c>
      <c r="G57" s="33">
        <v>53957</v>
      </c>
      <c r="H57" s="33"/>
      <c r="I57" s="35">
        <f t="shared" si="28"/>
        <v>98308</v>
      </c>
      <c r="J57" s="36">
        <v>4259</v>
      </c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7"/>
      <c r="V57" s="107" t="s">
        <v>294</v>
      </c>
      <c r="W57" s="108">
        <v>600</v>
      </c>
      <c r="X57" s="33"/>
      <c r="Y57" s="35">
        <f t="shared" si="24"/>
        <v>600</v>
      </c>
      <c r="Z57" s="36"/>
      <c r="AA57" s="36"/>
      <c r="AB57" s="36"/>
      <c r="AC57" s="36"/>
      <c r="AD57" s="36"/>
      <c r="AE57" s="36">
        <v>546</v>
      </c>
      <c r="AF57" s="36"/>
      <c r="AG57" s="36"/>
      <c r="AH57" s="36">
        <v>270</v>
      </c>
      <c r="AI57" s="36"/>
      <c r="AJ57" s="36"/>
      <c r="AK57" s="36"/>
      <c r="AL57" s="36"/>
      <c r="AM57" s="37"/>
      <c r="AN57" s="107" t="s">
        <v>294</v>
      </c>
      <c r="AO57" s="36">
        <v>500</v>
      </c>
      <c r="AP57" s="33">
        <v>18889</v>
      </c>
      <c r="AQ57" s="33"/>
      <c r="AR57" s="155" t="s">
        <v>173</v>
      </c>
      <c r="AS57" s="35">
        <v>18889</v>
      </c>
      <c r="AT57" s="36">
        <v>31090</v>
      </c>
      <c r="AU57" s="36"/>
      <c r="AV57" s="36"/>
      <c r="AW57" s="33">
        <v>11788</v>
      </c>
      <c r="AX57" s="33">
        <v>54792</v>
      </c>
      <c r="AY57" s="35">
        <f t="shared" si="29"/>
        <v>66580</v>
      </c>
      <c r="AZ57" s="36"/>
      <c r="BA57" s="36"/>
      <c r="BB57" s="36">
        <v>300</v>
      </c>
      <c r="BC57" s="33">
        <v>3090</v>
      </c>
      <c r="BD57" s="33">
        <v>4112</v>
      </c>
      <c r="BE57" s="35">
        <f t="shared" si="30"/>
        <v>7202</v>
      </c>
      <c r="BF57" s="36">
        <v>3087</v>
      </c>
      <c r="BG57" s="36">
        <v>8910</v>
      </c>
      <c r="BH57" s="33">
        <v>799</v>
      </c>
      <c r="BI57" s="33"/>
      <c r="BJ57" s="33">
        <v>3292</v>
      </c>
      <c r="BK57" s="39">
        <f t="shared" si="25"/>
        <v>4091</v>
      </c>
      <c r="BL57" s="107" t="s">
        <v>294</v>
      </c>
      <c r="BM57" s="38">
        <f t="shared" si="31"/>
        <v>44351</v>
      </c>
      <c r="BN57" s="38">
        <f t="shared" si="32"/>
        <v>5718</v>
      </c>
      <c r="BP57" s="38">
        <f t="shared" si="33"/>
        <v>58216</v>
      </c>
      <c r="BQ57" s="35">
        <f t="shared" si="34"/>
        <v>108285</v>
      </c>
      <c r="BR57" s="36"/>
      <c r="BS57" s="33"/>
      <c r="BT57" s="38">
        <f t="shared" si="21"/>
        <v>600</v>
      </c>
      <c r="BU57" s="38">
        <f>SUM(Z57:AM57)</f>
        <v>816</v>
      </c>
      <c r="BW57" s="35">
        <f t="shared" si="35"/>
        <v>1416</v>
      </c>
      <c r="BX57" s="36"/>
      <c r="BY57" s="38">
        <f t="shared" si="20"/>
        <v>30677</v>
      </c>
      <c r="BZ57" s="38">
        <f t="shared" si="36"/>
        <v>86382</v>
      </c>
      <c r="CA57" s="39">
        <f t="shared" si="37"/>
        <v>117059</v>
      </c>
      <c r="CB57" s="107" t="s">
        <v>294</v>
      </c>
      <c r="CC57" s="38">
        <f t="shared" si="38"/>
        <v>75028</v>
      </c>
      <c r="CD57" s="38">
        <f t="shared" si="22"/>
        <v>6318</v>
      </c>
      <c r="CE57" s="38">
        <f t="shared" si="39"/>
        <v>145414</v>
      </c>
      <c r="CF57" s="40">
        <f t="shared" si="40"/>
        <v>226760</v>
      </c>
      <c r="CG57" s="41"/>
      <c r="CH57" s="38">
        <f t="shared" si="26"/>
        <v>3889</v>
      </c>
      <c r="CI57" s="38">
        <f t="shared" si="41"/>
        <v>19701</v>
      </c>
      <c r="CJ57" s="40">
        <f t="shared" si="42"/>
        <v>23590</v>
      </c>
      <c r="CK57" s="41"/>
      <c r="CL57" s="38">
        <f t="shared" si="43"/>
        <v>78917</v>
      </c>
      <c r="CM57" s="38">
        <f t="shared" si="44"/>
        <v>171433</v>
      </c>
      <c r="CN57" s="39">
        <f t="shared" si="45"/>
        <v>250350</v>
      </c>
      <c r="CO57" s="150" t="s">
        <v>294</v>
      </c>
      <c r="CP57" s="33"/>
      <c r="CQ57" s="33"/>
      <c r="CR57" s="33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</row>
    <row r="58" spans="1:255" ht="15.75">
      <c r="A58" s="107" t="s">
        <v>284</v>
      </c>
      <c r="B58" s="174">
        <v>48418</v>
      </c>
      <c r="C58" s="180"/>
      <c r="D58" s="176">
        <f t="shared" si="23"/>
        <v>48418</v>
      </c>
      <c r="E58" s="14"/>
      <c r="F58" s="33">
        <v>26970</v>
      </c>
      <c r="G58" s="33">
        <v>92949</v>
      </c>
      <c r="H58" s="33"/>
      <c r="I58" s="35">
        <f t="shared" si="28"/>
        <v>119919</v>
      </c>
      <c r="J58" s="36">
        <v>8003</v>
      </c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7"/>
      <c r="V58" s="107" t="s">
        <v>284</v>
      </c>
      <c r="W58" s="108">
        <v>1497</v>
      </c>
      <c r="X58" s="33"/>
      <c r="Y58" s="35">
        <f t="shared" si="24"/>
        <v>1497</v>
      </c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7"/>
      <c r="AN58" s="107" t="s">
        <v>284</v>
      </c>
      <c r="AO58" s="36">
        <v>2000</v>
      </c>
      <c r="AP58" s="33">
        <v>12384</v>
      </c>
      <c r="AQ58" s="33"/>
      <c r="AR58" s="33">
        <v>35903</v>
      </c>
      <c r="AS58" s="35">
        <f>SUM(AP58:AR58)</f>
        <v>48287</v>
      </c>
      <c r="AT58" s="36">
        <v>23049</v>
      </c>
      <c r="AU58" s="36"/>
      <c r="AV58" s="36"/>
      <c r="AW58" s="33">
        <v>9760</v>
      </c>
      <c r="AX58" s="33">
        <v>47741</v>
      </c>
      <c r="AY58" s="35">
        <f t="shared" si="29"/>
        <v>57501</v>
      </c>
      <c r="AZ58" s="36"/>
      <c r="BA58" s="36"/>
      <c r="BB58" s="36"/>
      <c r="BC58" s="33">
        <v>3156</v>
      </c>
      <c r="BD58" s="33">
        <v>2177</v>
      </c>
      <c r="BE58" s="35">
        <f t="shared" si="30"/>
        <v>5333</v>
      </c>
      <c r="BF58" s="36">
        <v>4500</v>
      </c>
      <c r="BG58" s="36">
        <v>9000</v>
      </c>
      <c r="BH58" s="33">
        <v>1626</v>
      </c>
      <c r="BI58" s="33"/>
      <c r="BJ58" s="33">
        <v>4000</v>
      </c>
      <c r="BK58" s="39">
        <f t="shared" si="25"/>
        <v>5626</v>
      </c>
      <c r="BL58" s="107" t="s">
        <v>284</v>
      </c>
      <c r="BM58" s="38">
        <f t="shared" si="31"/>
        <v>26970</v>
      </c>
      <c r="BN58" s="38">
        <f t="shared" si="32"/>
        <v>48418</v>
      </c>
      <c r="BP58" s="38">
        <f t="shared" si="33"/>
        <v>100952</v>
      </c>
      <c r="BQ58" s="35">
        <f t="shared" si="34"/>
        <v>176340</v>
      </c>
      <c r="BR58" s="36"/>
      <c r="BS58" s="33"/>
      <c r="BT58" s="38">
        <f t="shared" si="21"/>
        <v>1497</v>
      </c>
      <c r="BU58" s="38"/>
      <c r="BW58" s="35">
        <f t="shared" si="35"/>
        <v>1497</v>
      </c>
      <c r="BX58" s="36"/>
      <c r="BY58" s="38">
        <f t="shared" si="20"/>
        <v>22144</v>
      </c>
      <c r="BZ58" s="38">
        <f t="shared" si="36"/>
        <v>108693</v>
      </c>
      <c r="CA58" s="39">
        <f t="shared" si="37"/>
        <v>130837</v>
      </c>
      <c r="CB58" s="107" t="s">
        <v>284</v>
      </c>
      <c r="CC58" s="38">
        <f t="shared" si="38"/>
        <v>49114</v>
      </c>
      <c r="CD58" s="38">
        <f t="shared" si="22"/>
        <v>49915</v>
      </c>
      <c r="CE58" s="38">
        <f t="shared" si="39"/>
        <v>209645</v>
      </c>
      <c r="CF58" s="40">
        <f t="shared" si="40"/>
        <v>308674</v>
      </c>
      <c r="CG58" s="41"/>
      <c r="CH58" s="38">
        <f t="shared" si="26"/>
        <v>4782</v>
      </c>
      <c r="CI58" s="38">
        <f t="shared" si="41"/>
        <v>19677</v>
      </c>
      <c r="CJ58" s="40">
        <f t="shared" si="42"/>
        <v>24459</v>
      </c>
      <c r="CK58" s="41"/>
      <c r="CL58" s="38">
        <f t="shared" si="43"/>
        <v>53896</v>
      </c>
      <c r="CM58" s="38">
        <f t="shared" si="44"/>
        <v>279237</v>
      </c>
      <c r="CN58" s="39">
        <f t="shared" si="45"/>
        <v>333133</v>
      </c>
      <c r="CO58" s="150" t="s">
        <v>284</v>
      </c>
      <c r="CP58" s="33"/>
      <c r="CQ58" s="33"/>
      <c r="CR58" s="33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</row>
    <row r="59" spans="1:255" ht="15.75">
      <c r="A59" s="140" t="s">
        <v>285</v>
      </c>
      <c r="B59" s="181">
        <v>87793</v>
      </c>
      <c r="C59" s="182"/>
      <c r="D59" s="179">
        <f t="shared" si="23"/>
        <v>87793</v>
      </c>
      <c r="E59" s="113"/>
      <c r="F59" s="114">
        <v>21659</v>
      </c>
      <c r="G59" s="114">
        <v>53447</v>
      </c>
      <c r="H59" s="114"/>
      <c r="I59" s="112">
        <f t="shared" si="28"/>
        <v>75106</v>
      </c>
      <c r="J59" s="115">
        <v>6687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6"/>
      <c r="V59" s="140" t="s">
        <v>285</v>
      </c>
      <c r="W59" s="117">
        <v>8895</v>
      </c>
      <c r="X59" s="114"/>
      <c r="Y59" s="112">
        <f t="shared" si="24"/>
        <v>8895</v>
      </c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6"/>
      <c r="AN59" s="140" t="s">
        <v>285</v>
      </c>
      <c r="AO59" s="115">
        <v>714</v>
      </c>
      <c r="AP59" s="114">
        <v>21234</v>
      </c>
      <c r="AQ59" s="114"/>
      <c r="AR59" s="114">
        <v>107834</v>
      </c>
      <c r="AS59" s="112">
        <f>SUM(AP59:AR59)</f>
        <v>129068</v>
      </c>
      <c r="AT59" s="115">
        <v>14852</v>
      </c>
      <c r="AU59" s="115"/>
      <c r="AV59" s="115"/>
      <c r="AW59" s="114">
        <v>11015</v>
      </c>
      <c r="AX59" s="114">
        <v>99888</v>
      </c>
      <c r="AY59" s="112">
        <f t="shared" si="29"/>
        <v>110903</v>
      </c>
      <c r="AZ59" s="115"/>
      <c r="BA59" s="115"/>
      <c r="BB59" s="115"/>
      <c r="BC59" s="114">
        <v>5524</v>
      </c>
      <c r="BD59" s="114">
        <v>1583</v>
      </c>
      <c r="BE59" s="112">
        <f t="shared" si="30"/>
        <v>7107</v>
      </c>
      <c r="BF59" s="115">
        <v>11854</v>
      </c>
      <c r="BG59" s="115">
        <v>16420</v>
      </c>
      <c r="BH59" s="114">
        <v>1954</v>
      </c>
      <c r="BI59" s="114"/>
      <c r="BJ59" s="114">
        <v>7179</v>
      </c>
      <c r="BK59" s="118">
        <f t="shared" si="25"/>
        <v>9133</v>
      </c>
      <c r="BL59" s="140" t="s">
        <v>285</v>
      </c>
      <c r="BM59" s="119">
        <f t="shared" si="31"/>
        <v>21659</v>
      </c>
      <c r="BN59" s="119">
        <f t="shared" si="32"/>
        <v>87793</v>
      </c>
      <c r="BO59" s="111"/>
      <c r="BP59" s="119">
        <f t="shared" si="33"/>
        <v>60134</v>
      </c>
      <c r="BQ59" s="112">
        <f t="shared" si="34"/>
        <v>169586</v>
      </c>
      <c r="BR59" s="115"/>
      <c r="BS59" s="114"/>
      <c r="BT59" s="119">
        <f t="shared" si="21"/>
        <v>8895</v>
      </c>
      <c r="BU59" s="119"/>
      <c r="BV59" s="111"/>
      <c r="BW59" s="112">
        <f t="shared" si="35"/>
        <v>8895</v>
      </c>
      <c r="BX59" s="115"/>
      <c r="BY59" s="119">
        <f t="shared" si="20"/>
        <v>32249</v>
      </c>
      <c r="BZ59" s="119">
        <f t="shared" si="36"/>
        <v>223288</v>
      </c>
      <c r="CA59" s="118">
        <f t="shared" si="37"/>
        <v>255537</v>
      </c>
      <c r="CB59" s="140" t="s">
        <v>285</v>
      </c>
      <c r="CC59" s="119">
        <f t="shared" si="38"/>
        <v>53908</v>
      </c>
      <c r="CD59" s="119">
        <f t="shared" si="22"/>
        <v>96688</v>
      </c>
      <c r="CE59" s="119">
        <f t="shared" si="39"/>
        <v>283422</v>
      </c>
      <c r="CF59" s="120">
        <f t="shared" si="40"/>
        <v>434018</v>
      </c>
      <c r="CG59" s="121"/>
      <c r="CH59" s="119">
        <f t="shared" si="26"/>
        <v>7478</v>
      </c>
      <c r="CI59" s="119">
        <f t="shared" si="41"/>
        <v>37036</v>
      </c>
      <c r="CJ59" s="120">
        <f t="shared" si="42"/>
        <v>44514</v>
      </c>
      <c r="CK59" s="121"/>
      <c r="CL59" s="119">
        <f t="shared" si="43"/>
        <v>61386</v>
      </c>
      <c r="CM59" s="119">
        <f t="shared" si="44"/>
        <v>417146</v>
      </c>
      <c r="CN59" s="118">
        <f t="shared" si="45"/>
        <v>478532</v>
      </c>
      <c r="CO59" s="151" t="s">
        <v>285</v>
      </c>
      <c r="CP59" s="33"/>
      <c r="CQ59" s="33"/>
      <c r="CR59" s="33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  <c r="IT59" s="54"/>
      <c r="IU59" s="54"/>
    </row>
    <row r="60" spans="1:255" ht="15.75">
      <c r="A60" s="107" t="s">
        <v>286</v>
      </c>
      <c r="B60" s="174">
        <v>20000</v>
      </c>
      <c r="C60" s="180"/>
      <c r="D60" s="176">
        <f t="shared" si="23"/>
        <v>20000</v>
      </c>
      <c r="E60" s="14"/>
      <c r="F60" s="33">
        <v>24698</v>
      </c>
      <c r="G60" s="33">
        <v>100604</v>
      </c>
      <c r="H60" s="33"/>
      <c r="I60" s="35">
        <f t="shared" si="28"/>
        <v>125302</v>
      </c>
      <c r="J60" s="36">
        <v>10865</v>
      </c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7"/>
      <c r="V60" s="107" t="s">
        <v>286</v>
      </c>
      <c r="W60" s="108">
        <v>0</v>
      </c>
      <c r="X60" s="33"/>
      <c r="Y60" s="35">
        <f t="shared" si="24"/>
        <v>0</v>
      </c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7"/>
      <c r="AN60" s="107" t="s">
        <v>286</v>
      </c>
      <c r="AO60" s="36"/>
      <c r="AP60" s="33">
        <v>29308</v>
      </c>
      <c r="AQ60" s="33"/>
      <c r="AR60" s="33">
        <v>169851</v>
      </c>
      <c r="AS60" s="35">
        <f>SUM(AP60:AR60)</f>
        <v>199159</v>
      </c>
      <c r="AT60" s="36">
        <v>22391</v>
      </c>
      <c r="AU60" s="36"/>
      <c r="AV60" s="36"/>
      <c r="AW60" s="33">
        <v>11644</v>
      </c>
      <c r="AX60" s="33">
        <v>180615</v>
      </c>
      <c r="AY60" s="35">
        <f t="shared" si="29"/>
        <v>192259</v>
      </c>
      <c r="AZ60" s="36"/>
      <c r="BA60" s="36"/>
      <c r="BB60" s="36"/>
      <c r="BC60" s="33">
        <v>5728</v>
      </c>
      <c r="BD60" s="33"/>
      <c r="BE60" s="35">
        <f t="shared" si="30"/>
        <v>5728</v>
      </c>
      <c r="BF60" s="36">
        <v>5194</v>
      </c>
      <c r="BG60" s="36">
        <v>8600</v>
      </c>
      <c r="BH60" s="33">
        <v>1660</v>
      </c>
      <c r="BI60" s="33"/>
      <c r="BJ60" s="33">
        <v>8000</v>
      </c>
      <c r="BK60" s="39">
        <f t="shared" si="25"/>
        <v>9660</v>
      </c>
      <c r="BL60" s="107" t="s">
        <v>286</v>
      </c>
      <c r="BM60" s="38">
        <f t="shared" si="31"/>
        <v>24698</v>
      </c>
      <c r="BN60" s="38">
        <f t="shared" si="32"/>
        <v>20000</v>
      </c>
      <c r="BP60" s="38">
        <f t="shared" si="33"/>
        <v>111469</v>
      </c>
      <c r="BQ60" s="35">
        <f t="shared" si="34"/>
        <v>156167</v>
      </c>
      <c r="BR60" s="36"/>
      <c r="BS60" s="33"/>
      <c r="BT60" s="38">
        <f>SUM(W60:X60)</f>
        <v>0</v>
      </c>
      <c r="BU60" s="38">
        <f>SUM(Z60:AM60)</f>
        <v>0</v>
      </c>
      <c r="BW60" s="35">
        <f>SUM(BS60:BU60)</f>
        <v>0</v>
      </c>
      <c r="BX60" s="36"/>
      <c r="BY60" s="38">
        <f t="shared" si="20"/>
        <v>40952</v>
      </c>
      <c r="BZ60" s="38">
        <f t="shared" si="36"/>
        <v>372857</v>
      </c>
      <c r="CA60" s="39">
        <f t="shared" si="37"/>
        <v>413809</v>
      </c>
      <c r="CB60" s="107" t="s">
        <v>286</v>
      </c>
      <c r="CC60" s="38">
        <f t="shared" si="38"/>
        <v>65650</v>
      </c>
      <c r="CD60" s="38">
        <f t="shared" si="22"/>
        <v>20000</v>
      </c>
      <c r="CE60" s="38">
        <f t="shared" si="39"/>
        <v>484326</v>
      </c>
      <c r="CF60" s="40">
        <f t="shared" si="40"/>
        <v>569976</v>
      </c>
      <c r="CG60" s="41"/>
      <c r="CH60" s="38">
        <f t="shared" si="26"/>
        <v>7388</v>
      </c>
      <c r="CI60" s="38">
        <f t="shared" si="41"/>
        <v>21794</v>
      </c>
      <c r="CJ60" s="40">
        <f t="shared" si="42"/>
        <v>29182</v>
      </c>
      <c r="CK60" s="41"/>
      <c r="CL60" s="38">
        <f t="shared" si="43"/>
        <v>73038</v>
      </c>
      <c r="CM60" s="38">
        <f t="shared" si="44"/>
        <v>526120</v>
      </c>
      <c r="CN60" s="39">
        <f t="shared" si="45"/>
        <v>599158</v>
      </c>
      <c r="CO60" s="150" t="s">
        <v>286</v>
      </c>
      <c r="CP60" s="33"/>
      <c r="CQ60" s="33"/>
      <c r="CR60" s="33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  <c r="IP60" s="54"/>
      <c r="IQ60" s="54"/>
      <c r="IR60" s="54"/>
      <c r="IS60" s="54"/>
      <c r="IT60" s="54"/>
      <c r="IU60" s="54"/>
    </row>
    <row r="61" spans="1:255" ht="15.75">
      <c r="A61" s="107" t="s">
        <v>287</v>
      </c>
      <c r="B61" s="174">
        <v>49665</v>
      </c>
      <c r="C61" s="180"/>
      <c r="D61" s="176">
        <f t="shared" si="23"/>
        <v>49665</v>
      </c>
      <c r="E61" s="14"/>
      <c r="F61" s="33">
        <v>66147</v>
      </c>
      <c r="G61" s="33">
        <v>397149</v>
      </c>
      <c r="H61" s="33"/>
      <c r="I61" s="35">
        <f t="shared" si="28"/>
        <v>463296</v>
      </c>
      <c r="J61" s="36">
        <v>16071</v>
      </c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7"/>
      <c r="V61" s="107" t="s">
        <v>287</v>
      </c>
      <c r="W61" s="108">
        <v>22022</v>
      </c>
      <c r="X61" s="33"/>
      <c r="Y61" s="35">
        <f t="shared" si="24"/>
        <v>22022</v>
      </c>
      <c r="Z61" s="36"/>
      <c r="AA61" s="36"/>
      <c r="AB61" s="36"/>
      <c r="AC61" s="36"/>
      <c r="AD61" s="36"/>
      <c r="AE61" s="36">
        <v>2611</v>
      </c>
      <c r="AF61" s="36"/>
      <c r="AG61" s="36"/>
      <c r="AH61" s="36"/>
      <c r="AI61" s="36"/>
      <c r="AJ61" s="36"/>
      <c r="AK61" s="36"/>
      <c r="AL61" s="36"/>
      <c r="AM61" s="37"/>
      <c r="AN61" s="107" t="s">
        <v>287</v>
      </c>
      <c r="AO61" s="36">
        <v>3415</v>
      </c>
      <c r="AP61" s="33">
        <v>20507</v>
      </c>
      <c r="AQ61" s="33"/>
      <c r="AR61" s="33">
        <v>105163</v>
      </c>
      <c r="AS61" s="35">
        <f>SUM(AP61:AR61)</f>
        <v>125670</v>
      </c>
      <c r="AT61" s="36">
        <v>23202</v>
      </c>
      <c r="AU61" s="36"/>
      <c r="AV61" s="36"/>
      <c r="AW61" s="33">
        <v>9817</v>
      </c>
      <c r="AX61" s="33">
        <v>124187</v>
      </c>
      <c r="AY61" s="35">
        <f t="shared" si="29"/>
        <v>134004</v>
      </c>
      <c r="AZ61" s="36"/>
      <c r="BA61" s="36"/>
      <c r="BB61" s="36"/>
      <c r="BC61" s="33">
        <v>7913</v>
      </c>
      <c r="BD61" s="33">
        <v>2839</v>
      </c>
      <c r="BE61" s="35">
        <f t="shared" si="30"/>
        <v>10752</v>
      </c>
      <c r="BF61" s="36">
        <v>6800</v>
      </c>
      <c r="BG61" s="36">
        <v>7200</v>
      </c>
      <c r="BH61" s="33">
        <v>1838</v>
      </c>
      <c r="BI61" s="33"/>
      <c r="BJ61" s="33">
        <v>8800</v>
      </c>
      <c r="BK61" s="39">
        <f t="shared" si="25"/>
        <v>10638</v>
      </c>
      <c r="BL61" s="107" t="s">
        <v>287</v>
      </c>
      <c r="BM61" s="38">
        <f t="shared" si="31"/>
        <v>66147</v>
      </c>
      <c r="BN61" s="38">
        <f t="shared" si="32"/>
        <v>49665</v>
      </c>
      <c r="BP61" s="38">
        <f t="shared" si="33"/>
        <v>413220</v>
      </c>
      <c r="BQ61" s="35">
        <f t="shared" si="34"/>
        <v>529032</v>
      </c>
      <c r="BR61" s="36"/>
      <c r="BS61" s="33"/>
      <c r="BT61" s="38">
        <f>SUM(W61:X61)</f>
        <v>22022</v>
      </c>
      <c r="BU61" s="38">
        <f>SUM(Z61:AM61)</f>
        <v>2611</v>
      </c>
      <c r="BW61" s="35">
        <f>SUM(BS61:BU61)</f>
        <v>24633</v>
      </c>
      <c r="BX61" s="36"/>
      <c r="BY61" s="38">
        <f t="shared" si="20"/>
        <v>30324</v>
      </c>
      <c r="BZ61" s="38">
        <f t="shared" si="36"/>
        <v>255967</v>
      </c>
      <c r="CA61" s="39">
        <f t="shared" si="37"/>
        <v>286291</v>
      </c>
      <c r="CB61" s="107" t="s">
        <v>287</v>
      </c>
      <c r="CC61" s="38">
        <f t="shared" si="38"/>
        <v>96471</v>
      </c>
      <c r="CD61" s="38">
        <f t="shared" si="22"/>
        <v>71687</v>
      </c>
      <c r="CE61" s="38">
        <f t="shared" si="39"/>
        <v>671798</v>
      </c>
      <c r="CF61" s="40">
        <f t="shared" si="40"/>
        <v>839956</v>
      </c>
      <c r="CG61" s="41"/>
      <c r="CH61" s="38">
        <f t="shared" si="26"/>
        <v>9751</v>
      </c>
      <c r="CI61" s="38">
        <f t="shared" si="41"/>
        <v>25639</v>
      </c>
      <c r="CJ61" s="40">
        <f t="shared" si="42"/>
        <v>35390</v>
      </c>
      <c r="CK61" s="41"/>
      <c r="CL61" s="38">
        <f t="shared" si="43"/>
        <v>106222</v>
      </c>
      <c r="CM61" s="38">
        <f t="shared" si="44"/>
        <v>769124</v>
      </c>
      <c r="CN61" s="39">
        <f t="shared" si="45"/>
        <v>875346</v>
      </c>
      <c r="CO61" s="150" t="s">
        <v>287</v>
      </c>
      <c r="CP61" s="33"/>
      <c r="CQ61" s="33"/>
      <c r="CR61" s="33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  <c r="IT61" s="54"/>
      <c r="IU61" s="54"/>
    </row>
    <row r="62" spans="1:255" ht="15.75">
      <c r="A62" s="107" t="s">
        <v>303</v>
      </c>
      <c r="B62" s="174">
        <v>66485</v>
      </c>
      <c r="C62" s="180"/>
      <c r="D62" s="176">
        <f>B62+C62</f>
        <v>66485</v>
      </c>
      <c r="E62" s="14"/>
      <c r="F62" s="33">
        <v>88263</v>
      </c>
      <c r="G62" s="33">
        <v>64764</v>
      </c>
      <c r="H62" s="33"/>
      <c r="I62" s="35">
        <f>SUM(F62:H62)</f>
        <v>153027</v>
      </c>
      <c r="J62" s="36">
        <v>9475</v>
      </c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7"/>
      <c r="V62" s="107" t="s">
        <v>303</v>
      </c>
      <c r="W62" s="108">
        <v>22744</v>
      </c>
      <c r="X62" s="33"/>
      <c r="Y62" s="163">
        <f t="shared" si="24"/>
        <v>22744</v>
      </c>
      <c r="Z62" s="36"/>
      <c r="AA62" s="36"/>
      <c r="AB62" s="36"/>
      <c r="AC62" s="36"/>
      <c r="AD62" s="36"/>
      <c r="AE62" s="36">
        <v>2426</v>
      </c>
      <c r="AF62" s="36"/>
      <c r="AG62" s="36"/>
      <c r="AH62" s="36"/>
      <c r="AI62" s="36"/>
      <c r="AJ62" s="36"/>
      <c r="AK62" s="36"/>
      <c r="AL62" s="36"/>
      <c r="AM62" s="37"/>
      <c r="AN62" s="107" t="s">
        <v>303</v>
      </c>
      <c r="AO62" s="36">
        <v>3310</v>
      </c>
      <c r="AP62" s="33">
        <v>14975</v>
      </c>
      <c r="AQ62" s="33"/>
      <c r="AR62" s="33">
        <v>88820</v>
      </c>
      <c r="AS62" s="35">
        <f>SUM(AP62:AR62)</f>
        <v>103795</v>
      </c>
      <c r="AT62" s="36">
        <v>28897</v>
      </c>
      <c r="AU62" s="36"/>
      <c r="AV62" s="36"/>
      <c r="AW62" s="33">
        <v>14887</v>
      </c>
      <c r="AX62" s="33">
        <v>145865</v>
      </c>
      <c r="AY62" s="35">
        <f>AW62+AX62</f>
        <v>160752</v>
      </c>
      <c r="AZ62" s="36"/>
      <c r="BA62" s="36"/>
      <c r="BB62" s="36"/>
      <c r="BC62" s="33">
        <v>8117</v>
      </c>
      <c r="BD62" s="33">
        <v>2123</v>
      </c>
      <c r="BE62" s="35">
        <f>BC62+BD62</f>
        <v>10240</v>
      </c>
      <c r="BF62" s="36">
        <v>7596</v>
      </c>
      <c r="BG62" s="36">
        <v>2854</v>
      </c>
      <c r="BH62" s="33">
        <v>549</v>
      </c>
      <c r="BI62" s="33"/>
      <c r="BJ62" s="33">
        <v>4110</v>
      </c>
      <c r="BK62" s="39">
        <f>BJ62+BH62</f>
        <v>4659</v>
      </c>
      <c r="BL62" s="107" t="s">
        <v>303</v>
      </c>
      <c r="BM62" s="38">
        <f>F62</f>
        <v>88263</v>
      </c>
      <c r="BN62" s="38">
        <f>D62</f>
        <v>66485</v>
      </c>
      <c r="BP62" s="38">
        <f>SUM(G62:H62)+SUM(J62:U62)</f>
        <v>74239</v>
      </c>
      <c r="BQ62" s="35">
        <f>SUM(BM62:BP62)</f>
        <v>228987</v>
      </c>
      <c r="BR62" s="36"/>
      <c r="BS62" s="33"/>
      <c r="BT62" s="38">
        <f>SUM(W62:X62)</f>
        <v>22744</v>
      </c>
      <c r="BU62" s="38">
        <f>SUM(Z62:AM62)</f>
        <v>2426</v>
      </c>
      <c r="BW62" s="35">
        <f>SUM(BS62:BU62)</f>
        <v>25170</v>
      </c>
      <c r="BX62" s="36"/>
      <c r="BY62" s="38">
        <f>AP62+AW62</f>
        <v>29862</v>
      </c>
      <c r="BZ62" s="38">
        <f>AO62+AR62+AT62+AU62+AV62+AX62+AZ62</f>
        <v>266892</v>
      </c>
      <c r="CA62" s="39">
        <f>SUM(BY62:BZ62)</f>
        <v>296754</v>
      </c>
      <c r="CB62" s="107" t="s">
        <v>303</v>
      </c>
      <c r="CC62" s="38">
        <f>BM62+BS62+BY62</f>
        <v>118125</v>
      </c>
      <c r="CD62" s="38">
        <f>BN62+BT62</f>
        <v>89229</v>
      </c>
      <c r="CE62" s="38">
        <f>BP62+BU62+BZ62</f>
        <v>343557</v>
      </c>
      <c r="CF62" s="40">
        <f>SUM(CC62:CE62)</f>
        <v>550911</v>
      </c>
      <c r="CG62" s="41"/>
      <c r="CH62" s="38">
        <f>BC62+BH62</f>
        <v>8666</v>
      </c>
      <c r="CI62" s="38">
        <f>BB62+BD62+BF62+BG62+BJ62</f>
        <v>16683</v>
      </c>
      <c r="CJ62" s="40">
        <f>SUM(CH62:CI62)</f>
        <v>25349</v>
      </c>
      <c r="CK62" s="41"/>
      <c r="CL62" s="38">
        <f>CC62+CH62</f>
        <v>126791</v>
      </c>
      <c r="CM62" s="38">
        <f>SUM(CD62:CE62)+CI62</f>
        <v>449469</v>
      </c>
      <c r="CN62" s="39">
        <f>SUM(CL62:CM62)</f>
        <v>576260</v>
      </c>
      <c r="CO62" s="150" t="s">
        <v>303</v>
      </c>
      <c r="CP62" s="33"/>
      <c r="CQ62" s="33"/>
      <c r="CR62" s="33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  <c r="IT62" s="54"/>
      <c r="IU62" s="54"/>
    </row>
    <row r="63" spans="1:255" ht="15">
      <c r="A63" s="57"/>
      <c r="B63" s="57"/>
      <c r="C63" s="1"/>
      <c r="D63" s="1"/>
      <c r="E63" s="1"/>
      <c r="F63" s="1"/>
      <c r="G63" s="1"/>
      <c r="H63" s="1"/>
      <c r="I63" s="5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57"/>
      <c r="W63" s="57"/>
      <c r="X63" s="57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57"/>
      <c r="AP63" s="57"/>
      <c r="AQ63" s="1"/>
      <c r="AR63" s="1"/>
      <c r="AS63" s="54"/>
      <c r="AT63" s="1"/>
      <c r="AU63" s="1"/>
      <c r="AV63" s="1"/>
      <c r="AW63" s="1"/>
      <c r="AX63" s="1"/>
      <c r="AY63" s="54"/>
      <c r="AZ63" s="1"/>
      <c r="BA63" s="1"/>
      <c r="BB63" s="1"/>
      <c r="BC63" s="1"/>
      <c r="BD63" s="1"/>
      <c r="BE63" s="54"/>
      <c r="BF63" s="1"/>
      <c r="BG63" s="1"/>
      <c r="BH63" s="1"/>
      <c r="BI63" s="1"/>
      <c r="BJ63" s="1"/>
      <c r="BK63" s="54"/>
      <c r="BL63" s="1"/>
      <c r="BM63" s="55"/>
      <c r="BN63" s="55"/>
      <c r="BO63" s="1"/>
      <c r="BP63" s="54"/>
      <c r="BQ63" s="54"/>
      <c r="BR63" s="54"/>
      <c r="BS63" s="54"/>
      <c r="BT63" s="54"/>
      <c r="BU63" s="54"/>
      <c r="BV63" s="1"/>
      <c r="BW63" s="54"/>
      <c r="BX63" s="54"/>
      <c r="BY63" s="54"/>
      <c r="BZ63" s="54"/>
      <c r="CA63" s="54"/>
      <c r="CB63" s="1"/>
      <c r="CC63" s="55"/>
      <c r="CD63" s="55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2:92" ht="15">
      <c r="B64" s="149" t="s">
        <v>289</v>
      </c>
      <c r="I64" s="33"/>
      <c r="W64" s="2" t="s">
        <v>148</v>
      </c>
      <c r="AP64" s="2" t="s">
        <v>161</v>
      </c>
      <c r="AS64" s="33"/>
      <c r="AY64" s="33"/>
      <c r="BB64" s="2" t="s">
        <v>149</v>
      </c>
      <c r="BE64" s="33"/>
      <c r="BK64" s="33"/>
      <c r="BM64" s="2" t="s">
        <v>150</v>
      </c>
      <c r="BN64" s="33"/>
      <c r="BP64" s="33"/>
      <c r="BQ64" s="33"/>
      <c r="BR64" s="33"/>
      <c r="BS64" s="33"/>
      <c r="BT64" s="33"/>
      <c r="BU64" s="33"/>
      <c r="BW64" s="33"/>
      <c r="BX64" s="33"/>
      <c r="BY64" s="33"/>
      <c r="BZ64" s="33"/>
      <c r="CA64" s="33"/>
      <c r="CC64" s="2" t="s">
        <v>151</v>
      </c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</row>
    <row r="65" spans="2:92" ht="15">
      <c r="B65" s="149"/>
      <c r="I65" s="33"/>
      <c r="W65" s="2"/>
      <c r="AP65" s="2"/>
      <c r="AS65" s="33"/>
      <c r="AY65" s="33"/>
      <c r="BB65" s="2"/>
      <c r="BE65" s="33"/>
      <c r="BK65" s="33"/>
      <c r="BM65" s="2"/>
      <c r="BN65" s="33"/>
      <c r="BP65" s="33"/>
      <c r="BQ65" s="33"/>
      <c r="BR65" s="33"/>
      <c r="BS65" s="33"/>
      <c r="BT65" s="33"/>
      <c r="BU65" s="33"/>
      <c r="BW65" s="33"/>
      <c r="BX65" s="33"/>
      <c r="BY65" s="33"/>
      <c r="BZ65" s="33"/>
      <c r="CA65" s="33"/>
      <c r="CC65" s="2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</row>
    <row r="66" spans="2:81" ht="15">
      <c r="B66" s="2" t="s">
        <v>147</v>
      </c>
      <c r="W66" s="2" t="s">
        <v>153</v>
      </c>
      <c r="BB66" s="2" t="s">
        <v>154</v>
      </c>
      <c r="BM66" s="2" t="s">
        <v>155</v>
      </c>
      <c r="CC66" s="2" t="s">
        <v>156</v>
      </c>
    </row>
    <row r="67" spans="2:65" ht="15">
      <c r="B67" s="2"/>
      <c r="C67" s="2" t="s">
        <v>152</v>
      </c>
      <c r="W67" s="2" t="s">
        <v>158</v>
      </c>
      <c r="BM67" s="2" t="s">
        <v>159</v>
      </c>
    </row>
    <row r="68" spans="2:65" ht="15">
      <c r="B68" s="2" t="s">
        <v>157</v>
      </c>
      <c r="W68" s="2"/>
      <c r="BB68" s="148" t="s">
        <v>292</v>
      </c>
      <c r="BM68" s="2"/>
    </row>
    <row r="69" spans="2:65" ht="15">
      <c r="B69" s="4" t="s">
        <v>160</v>
      </c>
      <c r="W69" s="138" t="s">
        <v>276</v>
      </c>
      <c r="BB69" t="s">
        <v>291</v>
      </c>
      <c r="BM69" s="2" t="s">
        <v>162</v>
      </c>
    </row>
    <row r="70" spans="2:81" ht="15">
      <c r="B70" s="2"/>
      <c r="W70" s="1"/>
      <c r="BM70" s="2" t="s">
        <v>163</v>
      </c>
      <c r="CC70" s="1"/>
    </row>
    <row r="71" spans="2:65" ht="15">
      <c r="B71" s="138" t="s">
        <v>276</v>
      </c>
      <c r="W71" s="1"/>
      <c r="BM71" s="2" t="s">
        <v>164</v>
      </c>
    </row>
    <row r="72" ht="15">
      <c r="BM72" s="2" t="s">
        <v>165</v>
      </c>
    </row>
    <row r="73" ht="15">
      <c r="BM73" s="2"/>
    </row>
    <row r="76" ht="15">
      <c r="B76" s="2"/>
    </row>
    <row r="77" ht="15">
      <c r="B77" s="2"/>
    </row>
    <row r="78" ht="15">
      <c r="B78" s="1"/>
    </row>
    <row r="80" spans="22:69" ht="15">
      <c r="V80" s="1"/>
      <c r="BM80" s="33"/>
      <c r="BN80" s="33"/>
      <c r="BP80" s="33"/>
      <c r="BQ80" s="33"/>
    </row>
    <row r="253" ht="15">
      <c r="A253" s="7"/>
    </row>
    <row r="421" spans="10:11" ht="15">
      <c r="J421" s="1"/>
      <c r="K421" s="1"/>
    </row>
    <row r="422" spans="10:11" ht="15">
      <c r="J422" s="1"/>
      <c r="K422" s="1"/>
    </row>
    <row r="423" spans="10:11" ht="15">
      <c r="J423" s="1"/>
      <c r="K423" s="1"/>
    </row>
    <row r="424" spans="10:11" ht="15">
      <c r="J424" s="1"/>
      <c r="K424" s="1"/>
    </row>
    <row r="425" spans="10:11" ht="15">
      <c r="J425" s="1"/>
      <c r="K425" s="1"/>
    </row>
    <row r="426" spans="10:11" ht="15">
      <c r="J426" s="1"/>
      <c r="K426" s="1"/>
    </row>
    <row r="427" spans="10:11" ht="15">
      <c r="J427" s="1"/>
      <c r="K427" s="1"/>
    </row>
    <row r="428" spans="10:11" ht="15">
      <c r="J428" s="1"/>
      <c r="K428" s="1"/>
    </row>
    <row r="429" spans="10:11" ht="15">
      <c r="J429" s="1"/>
      <c r="K429" s="1"/>
    </row>
    <row r="430" spans="10:11" ht="15">
      <c r="J430" s="1"/>
      <c r="K430" s="1"/>
    </row>
    <row r="431" spans="10:11" ht="15">
      <c r="J431" s="1"/>
      <c r="K431" s="1"/>
    </row>
    <row r="432" spans="10:11" ht="15">
      <c r="J432" s="1"/>
      <c r="K432" s="1"/>
    </row>
    <row r="433" spans="10:11" ht="15">
      <c r="J433" s="1"/>
      <c r="K433" s="1"/>
    </row>
    <row r="434" spans="10:11" ht="15">
      <c r="J434" s="1"/>
      <c r="K434" s="1"/>
    </row>
    <row r="435" spans="10:11" ht="15">
      <c r="J435" s="1"/>
      <c r="K435" s="1"/>
    </row>
    <row r="436" spans="10:11" ht="15">
      <c r="J436" s="1"/>
      <c r="K436" s="1"/>
    </row>
    <row r="437" spans="10:11" ht="15">
      <c r="J437" s="1"/>
      <c r="K437" s="1"/>
    </row>
    <row r="438" spans="10:11" ht="15">
      <c r="J438" s="1"/>
      <c r="K438" s="1"/>
    </row>
    <row r="439" spans="10:11" ht="15">
      <c r="J439" s="1"/>
      <c r="K439" s="1"/>
    </row>
    <row r="440" spans="10:11" ht="15">
      <c r="J440" s="1"/>
      <c r="K440" s="1"/>
    </row>
    <row r="441" spans="10:11" ht="15">
      <c r="J441" s="1"/>
      <c r="K441" s="1"/>
    </row>
    <row r="442" spans="10:11" ht="15">
      <c r="J442" s="1"/>
      <c r="K442" s="1"/>
    </row>
    <row r="443" spans="10:11" ht="15">
      <c r="J443" s="1"/>
      <c r="K443" s="1"/>
    </row>
    <row r="444" spans="10:11" ht="15">
      <c r="J444" s="1"/>
      <c r="K444" s="1"/>
    </row>
    <row r="445" spans="10:11" ht="15">
      <c r="J445" s="1"/>
      <c r="K445" s="1"/>
    </row>
    <row r="446" spans="10:11" ht="15">
      <c r="J446" s="1"/>
      <c r="K446" s="1"/>
    </row>
    <row r="447" spans="10:11" ht="15">
      <c r="J447" s="1"/>
      <c r="K447" s="1"/>
    </row>
    <row r="448" spans="10:11" ht="15">
      <c r="J448" s="1"/>
      <c r="K448" s="1"/>
    </row>
    <row r="449" spans="10:11" ht="15">
      <c r="J449" s="1"/>
      <c r="K449" s="1"/>
    </row>
    <row r="450" spans="10:11" ht="15">
      <c r="J450" s="1"/>
      <c r="K450" s="1"/>
    </row>
    <row r="451" spans="10:11" ht="15">
      <c r="J451" s="1"/>
      <c r="K451" s="1"/>
    </row>
    <row r="452" spans="10:11" ht="15">
      <c r="J452" s="1"/>
      <c r="K452" s="1"/>
    </row>
    <row r="453" spans="10:11" ht="15">
      <c r="J453" s="1"/>
      <c r="K453" s="1"/>
    </row>
    <row r="454" spans="10:11" ht="15">
      <c r="J454" s="1"/>
      <c r="K454" s="1"/>
    </row>
    <row r="455" spans="10:11" ht="15">
      <c r="J455" s="1"/>
      <c r="K455" s="1"/>
    </row>
    <row r="456" spans="10:11" ht="15">
      <c r="J456" s="1"/>
      <c r="K456" s="1"/>
    </row>
    <row r="457" spans="10:11" ht="15">
      <c r="J457" s="1"/>
      <c r="K457" s="1"/>
    </row>
    <row r="458" spans="10:11" ht="15">
      <c r="J458" s="1"/>
      <c r="K458" s="1"/>
    </row>
    <row r="459" spans="10:11" ht="15">
      <c r="J459" s="1"/>
      <c r="K459" s="1"/>
    </row>
    <row r="460" spans="10:11" ht="15">
      <c r="J460" s="1"/>
      <c r="K460" s="1"/>
    </row>
    <row r="461" spans="10:11" ht="15">
      <c r="J461" s="1"/>
      <c r="K461" s="1"/>
    </row>
    <row r="462" spans="10:11" ht="15">
      <c r="J462" s="1"/>
      <c r="K462" s="1"/>
    </row>
    <row r="463" spans="10:11" ht="15">
      <c r="J463" s="1"/>
      <c r="K463" s="1"/>
    </row>
    <row r="464" spans="10:11" ht="15">
      <c r="J464" s="1"/>
      <c r="K464" s="1"/>
    </row>
    <row r="465" spans="10:11" ht="15">
      <c r="J465" s="1"/>
      <c r="K465" s="1"/>
    </row>
    <row r="466" spans="10:11" ht="15">
      <c r="J466" s="1"/>
      <c r="K466" s="1"/>
    </row>
    <row r="467" spans="10:11" ht="15">
      <c r="J467" s="1"/>
      <c r="K467" s="1"/>
    </row>
    <row r="468" spans="10:11" ht="15">
      <c r="J468" s="1"/>
      <c r="K468" s="1"/>
    </row>
    <row r="469" spans="10:11" ht="15">
      <c r="J469" s="1"/>
      <c r="K469" s="1"/>
    </row>
    <row r="470" spans="10:11" ht="15">
      <c r="J470" s="1"/>
      <c r="K470" s="1"/>
    </row>
    <row r="471" spans="10:11" ht="15">
      <c r="J471" s="1"/>
      <c r="K471" s="1"/>
    </row>
    <row r="472" spans="10:11" ht="15">
      <c r="J472" s="1"/>
      <c r="K472" s="1"/>
    </row>
    <row r="473" spans="10:11" ht="15">
      <c r="J473" s="1"/>
      <c r="K473" s="1"/>
    </row>
    <row r="474" spans="10:11" ht="15">
      <c r="J474" s="1"/>
      <c r="K474" s="1"/>
    </row>
    <row r="475" spans="10:11" ht="15">
      <c r="J475" s="1"/>
      <c r="K475" s="1"/>
    </row>
    <row r="476" spans="10:11" ht="15">
      <c r="J476" s="1"/>
      <c r="K476" s="1"/>
    </row>
    <row r="477" spans="10:11" ht="15">
      <c r="J477" s="1"/>
      <c r="K477" s="1"/>
    </row>
    <row r="478" spans="10:11" ht="15">
      <c r="J478" s="1"/>
      <c r="K478" s="1"/>
    </row>
    <row r="479" spans="10:11" ht="15">
      <c r="J479" s="1"/>
      <c r="K479" s="1"/>
    </row>
    <row r="480" spans="10:11" ht="15">
      <c r="J480" s="1"/>
      <c r="K480" s="1"/>
    </row>
    <row r="481" spans="10:11" ht="15">
      <c r="J481" s="1"/>
      <c r="K481" s="1"/>
    </row>
    <row r="482" spans="10:11" ht="15">
      <c r="J482" s="1"/>
      <c r="K482" s="1"/>
    </row>
    <row r="483" spans="10:11" ht="15">
      <c r="J483" s="1"/>
      <c r="K483" s="1"/>
    </row>
    <row r="484" spans="10:11" ht="15">
      <c r="J484" s="1"/>
      <c r="K484" s="1"/>
    </row>
    <row r="485" spans="10:11" ht="15">
      <c r="J485" s="1"/>
      <c r="K485" s="1"/>
    </row>
    <row r="486" spans="10:11" ht="15">
      <c r="J486" s="1"/>
      <c r="K486" s="1"/>
    </row>
    <row r="487" spans="10:11" ht="15">
      <c r="J487" s="1"/>
      <c r="K487" s="1"/>
    </row>
    <row r="488" spans="10:11" ht="15">
      <c r="J488" s="1"/>
      <c r="K488" s="1"/>
    </row>
    <row r="489" spans="10:11" ht="15">
      <c r="J489" s="1"/>
      <c r="K489" s="1"/>
    </row>
    <row r="490" spans="10:11" ht="15">
      <c r="J490" s="1"/>
      <c r="K490" s="1"/>
    </row>
    <row r="491" spans="10:11" ht="15">
      <c r="J491" s="1"/>
      <c r="K491" s="1"/>
    </row>
    <row r="492" spans="10:11" ht="15">
      <c r="J492" s="1"/>
      <c r="K492" s="1"/>
    </row>
    <row r="493" spans="10:11" ht="15">
      <c r="J493" s="1"/>
      <c r="K493" s="1"/>
    </row>
    <row r="494" spans="10:11" ht="15">
      <c r="J494" s="1"/>
      <c r="K494" s="1"/>
    </row>
  </sheetData>
  <sheetProtection/>
  <printOptions horizontalCentered="1"/>
  <pageMargins left="0.5" right="0.5" top="0.5" bottom="0.5" header="0.5" footer="0.5"/>
  <pageSetup horizontalDpi="600" verticalDpi="600" orientation="landscape" scale="45" r:id="rId1"/>
  <headerFooter alignWithMargins="0">
    <oddHeader>&amp;CPage &amp;P of &amp;N</oddHeader>
  </headerFooter>
  <colBreaks count="4" manualBreakCount="4">
    <brk id="21" max="65535" man="1"/>
    <brk id="39" max="65535" man="1"/>
    <brk id="63" max="65535" man="1"/>
    <brk id="7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53"/>
  <sheetViews>
    <sheetView defaultGridColor="0" zoomScale="76" zoomScaleNormal="76" zoomScaleSheetLayoutView="75" colorId="22" workbookViewId="0" topLeftCell="O6">
      <selection activeCell="J43" sqref="J43"/>
    </sheetView>
  </sheetViews>
  <sheetFormatPr defaultColWidth="9.69921875" defaultRowHeight="15"/>
  <cols>
    <col min="1" max="1" width="7.69921875" style="0" customWidth="1"/>
    <col min="2" max="2" width="10.296875" style="0" bestFit="1" customWidth="1"/>
    <col min="3" max="3" width="6.69921875" style="0" customWidth="1"/>
    <col min="4" max="4" width="2.69921875" style="0" customWidth="1"/>
    <col min="5" max="5" width="11" style="0" customWidth="1"/>
    <col min="6" max="6" width="8.69921875" style="0" customWidth="1"/>
    <col min="7" max="7" width="9.796875" style="0" bestFit="1" customWidth="1"/>
    <col min="8" max="8" width="11.19921875" style="0" customWidth="1"/>
    <col min="9" max="10" width="7.69921875" style="0" customWidth="1"/>
    <col min="11" max="11" width="8.69921875" style="0" customWidth="1"/>
    <col min="12" max="12" width="7.69921875" style="0" customWidth="1"/>
    <col min="13" max="13" width="9.796875" style="0" bestFit="1" customWidth="1"/>
    <col min="14" max="16" width="7.69921875" style="0" customWidth="1"/>
    <col min="17" max="17" width="8.69921875" style="0" customWidth="1"/>
    <col min="18" max="18" width="9.19921875" style="0" customWidth="1"/>
    <col min="19" max="19" width="10" style="0" customWidth="1"/>
  </cols>
  <sheetData>
    <row r="1" spans="2:18" ht="15">
      <c r="B1" t="s">
        <v>166</v>
      </c>
      <c r="R1" t="s">
        <v>1</v>
      </c>
    </row>
    <row r="2" spans="2:19" ht="15">
      <c r="B2" t="s">
        <v>2</v>
      </c>
      <c r="R2" t="s">
        <v>3</v>
      </c>
      <c r="S2" s="126">
        <f>'FALL RUN'!$U$2</f>
        <v>38022</v>
      </c>
    </row>
    <row r="4" spans="1:19" ht="24" thickBot="1">
      <c r="A4" s="58"/>
      <c r="B4" s="59" t="s">
        <v>167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5">
      <c r="A5" s="12"/>
      <c r="S5" s="12"/>
    </row>
    <row r="6" spans="1:19" ht="15.75">
      <c r="A6" s="12"/>
      <c r="B6" s="208" t="s">
        <v>306</v>
      </c>
      <c r="C6" s="209"/>
      <c r="D6" s="209"/>
      <c r="E6" s="209"/>
      <c r="F6" s="209"/>
      <c r="G6" s="209"/>
      <c r="H6" s="209"/>
      <c r="I6" s="209" t="s">
        <v>168</v>
      </c>
      <c r="J6" s="209"/>
      <c r="K6" s="210"/>
      <c r="L6" s="201" t="s">
        <v>305</v>
      </c>
      <c r="M6" s="78" t="s">
        <v>14</v>
      </c>
      <c r="N6" s="78" t="s">
        <v>35</v>
      </c>
      <c r="O6" s="78" t="s">
        <v>37</v>
      </c>
      <c r="P6" s="11" t="s">
        <v>169</v>
      </c>
      <c r="R6" s="32"/>
      <c r="S6" s="202" t="s">
        <v>328</v>
      </c>
    </row>
    <row r="7" spans="1:20" ht="15.75">
      <c r="A7" s="56" t="s">
        <v>78</v>
      </c>
      <c r="B7" s="204" t="s">
        <v>307</v>
      </c>
      <c r="C7" s="205"/>
      <c r="D7" s="205"/>
      <c r="E7" s="206"/>
      <c r="F7" s="207" t="s">
        <v>170</v>
      </c>
      <c r="G7" s="205"/>
      <c r="H7" s="206"/>
      <c r="J7" s="11"/>
      <c r="K7" s="17"/>
      <c r="L7" s="201"/>
      <c r="M7" s="78" t="s">
        <v>26</v>
      </c>
      <c r="N7" s="78" t="s">
        <v>70</v>
      </c>
      <c r="O7" s="78" t="s">
        <v>70</v>
      </c>
      <c r="P7" s="11"/>
      <c r="R7" s="32"/>
      <c r="S7" s="202"/>
      <c r="T7" s="77" t="s">
        <v>78</v>
      </c>
    </row>
    <row r="8" spans="1:20" ht="16.5" thickBot="1">
      <c r="A8" s="25"/>
      <c r="B8" s="92" t="s">
        <v>308</v>
      </c>
      <c r="C8" s="60" t="s">
        <v>309</v>
      </c>
      <c r="D8" s="60"/>
      <c r="E8" s="93" t="s">
        <v>81</v>
      </c>
      <c r="F8" s="92" t="s">
        <v>310</v>
      </c>
      <c r="G8" s="92" t="s">
        <v>77</v>
      </c>
      <c r="H8" s="93" t="s">
        <v>81</v>
      </c>
      <c r="I8" s="92" t="s">
        <v>77</v>
      </c>
      <c r="J8" s="92" t="s">
        <v>172</v>
      </c>
      <c r="K8" s="93" t="s">
        <v>81</v>
      </c>
      <c r="L8" s="61"/>
      <c r="M8" s="94" t="s">
        <v>70</v>
      </c>
      <c r="N8" s="61"/>
      <c r="O8" s="61"/>
      <c r="P8" s="92" t="s">
        <v>77</v>
      </c>
      <c r="Q8" s="92" t="s">
        <v>86</v>
      </c>
      <c r="R8" s="95" t="s">
        <v>81</v>
      </c>
      <c r="S8" s="203"/>
      <c r="T8" s="60"/>
    </row>
    <row r="9" spans="1:19" ht="5.25" customHeight="1" thickTop="1">
      <c r="A9" s="13"/>
      <c r="E9" s="17"/>
      <c r="H9" s="17"/>
      <c r="K9" s="36"/>
      <c r="L9" s="14"/>
      <c r="M9" s="14"/>
      <c r="N9" s="14"/>
      <c r="O9" s="14"/>
      <c r="R9" s="62"/>
      <c r="S9" s="173"/>
    </row>
    <row r="10" spans="1:20" ht="15.75">
      <c r="A10" s="56" t="s">
        <v>119</v>
      </c>
      <c r="B10" s="184">
        <v>16741</v>
      </c>
      <c r="C10" s="185" t="s">
        <v>173</v>
      </c>
      <c r="D10" s="180"/>
      <c r="E10" s="176">
        <f>B10+C10</f>
        <v>16741</v>
      </c>
      <c r="H10" s="34"/>
      <c r="K10" s="36"/>
      <c r="L10" s="14"/>
      <c r="M10" s="14"/>
      <c r="N10" s="14"/>
      <c r="O10" s="14"/>
      <c r="R10" s="62"/>
      <c r="S10" s="39">
        <f aca="true" t="shared" si="0" ref="S10:S41">E10+H10+K10+SUM(L10:O10)+R10</f>
        <v>16741</v>
      </c>
      <c r="T10" s="77" t="s">
        <v>119</v>
      </c>
    </row>
    <row r="11" spans="1:20" ht="15.75">
      <c r="A11" s="56" t="s">
        <v>120</v>
      </c>
      <c r="B11" s="184">
        <v>31559</v>
      </c>
      <c r="C11" s="185" t="s">
        <v>173</v>
      </c>
      <c r="D11" s="180"/>
      <c r="E11" s="176">
        <f aca="true" t="shared" si="1" ref="E11:E41">B11+C11</f>
        <v>31559</v>
      </c>
      <c r="H11" s="34"/>
      <c r="K11" s="36"/>
      <c r="L11" s="14"/>
      <c r="M11" s="14"/>
      <c r="N11" s="14"/>
      <c r="O11" s="14"/>
      <c r="R11" s="62"/>
      <c r="S11" s="39">
        <f t="shared" si="0"/>
        <v>31559</v>
      </c>
      <c r="T11" s="77" t="s">
        <v>120</v>
      </c>
    </row>
    <row r="12" spans="1:20" ht="15.75">
      <c r="A12" s="56" t="s">
        <v>121</v>
      </c>
      <c r="B12" s="184">
        <v>21781</v>
      </c>
      <c r="C12" s="185" t="s">
        <v>173</v>
      </c>
      <c r="D12" s="180"/>
      <c r="E12" s="176">
        <f t="shared" si="1"/>
        <v>21781</v>
      </c>
      <c r="H12" s="34"/>
      <c r="K12" s="36"/>
      <c r="L12" s="14"/>
      <c r="M12" s="14"/>
      <c r="N12" s="14"/>
      <c r="O12" s="14"/>
      <c r="R12" s="62"/>
      <c r="S12" s="39">
        <f t="shared" si="0"/>
        <v>21781</v>
      </c>
      <c r="T12" s="77" t="s">
        <v>121</v>
      </c>
    </row>
    <row r="13" spans="1:20" ht="15.75">
      <c r="A13" s="56" t="s">
        <v>122</v>
      </c>
      <c r="B13" s="184">
        <v>5446</v>
      </c>
      <c r="C13" s="175">
        <v>637</v>
      </c>
      <c r="D13" s="180"/>
      <c r="E13" s="176">
        <f t="shared" si="1"/>
        <v>6083</v>
      </c>
      <c r="H13" s="34"/>
      <c r="K13" s="36"/>
      <c r="L13" s="14"/>
      <c r="M13" s="14"/>
      <c r="N13" s="14"/>
      <c r="O13" s="14"/>
      <c r="R13" s="62"/>
      <c r="S13" s="39">
        <f t="shared" si="0"/>
        <v>6083</v>
      </c>
      <c r="T13" s="77" t="s">
        <v>122</v>
      </c>
    </row>
    <row r="14" spans="1:20" ht="15.75">
      <c r="A14" s="56" t="s">
        <v>123</v>
      </c>
      <c r="B14" s="184">
        <v>18324</v>
      </c>
      <c r="C14" s="175">
        <v>937</v>
      </c>
      <c r="D14" s="180"/>
      <c r="E14" s="176">
        <f t="shared" si="1"/>
        <v>19261</v>
      </c>
      <c r="H14" s="34"/>
      <c r="K14" s="36"/>
      <c r="L14" s="14"/>
      <c r="M14" s="14"/>
      <c r="N14" s="14"/>
      <c r="O14" s="14"/>
      <c r="R14" s="62"/>
      <c r="S14" s="39">
        <f t="shared" si="0"/>
        <v>19261</v>
      </c>
      <c r="T14" s="77" t="s">
        <v>123</v>
      </c>
    </row>
    <row r="15" spans="1:20" ht="15.75">
      <c r="A15" s="56" t="s">
        <v>124</v>
      </c>
      <c r="B15" s="184">
        <v>15814</v>
      </c>
      <c r="C15" s="175">
        <v>94</v>
      </c>
      <c r="D15" s="180"/>
      <c r="E15" s="176">
        <f t="shared" si="1"/>
        <v>15908</v>
      </c>
      <c r="H15" s="34"/>
      <c r="K15" s="36"/>
      <c r="L15" s="14"/>
      <c r="M15" s="14"/>
      <c r="N15" s="14"/>
      <c r="O15" s="14"/>
      <c r="R15" s="62"/>
      <c r="S15" s="39">
        <f t="shared" si="0"/>
        <v>15908</v>
      </c>
      <c r="T15" s="77" t="s">
        <v>124</v>
      </c>
    </row>
    <row r="16" spans="1:20" ht="15.75">
      <c r="A16" s="56" t="s">
        <v>125</v>
      </c>
      <c r="B16" s="184">
        <v>8678</v>
      </c>
      <c r="C16" s="175">
        <v>532</v>
      </c>
      <c r="D16" s="180" t="s">
        <v>116</v>
      </c>
      <c r="E16" s="176">
        <f t="shared" si="1"/>
        <v>9210</v>
      </c>
      <c r="H16" s="34"/>
      <c r="J16" s="175">
        <v>914</v>
      </c>
      <c r="K16" s="35">
        <f>I16+J16</f>
        <v>914</v>
      </c>
      <c r="L16" s="14"/>
      <c r="M16" s="14"/>
      <c r="N16" s="53">
        <v>245</v>
      </c>
      <c r="O16" s="14"/>
      <c r="R16" s="62"/>
      <c r="S16" s="39">
        <f t="shared" si="0"/>
        <v>10369</v>
      </c>
      <c r="T16" s="77" t="s">
        <v>125</v>
      </c>
    </row>
    <row r="17" spans="1:20" ht="15.75">
      <c r="A17" s="56" t="s">
        <v>126</v>
      </c>
      <c r="B17" s="184">
        <v>11767</v>
      </c>
      <c r="C17" s="175">
        <v>712</v>
      </c>
      <c r="D17" s="180"/>
      <c r="E17" s="176">
        <f t="shared" si="1"/>
        <v>12479</v>
      </c>
      <c r="H17" s="34"/>
      <c r="J17" s="180"/>
      <c r="K17" s="35"/>
      <c r="L17" s="14"/>
      <c r="M17" s="14"/>
      <c r="N17" s="14"/>
      <c r="O17" s="14"/>
      <c r="R17" s="62"/>
      <c r="S17" s="39">
        <f t="shared" si="0"/>
        <v>12479</v>
      </c>
      <c r="T17" s="77" t="s">
        <v>126</v>
      </c>
    </row>
    <row r="18" spans="1:20" ht="15.75">
      <c r="A18" s="88" t="s">
        <v>127</v>
      </c>
      <c r="B18" s="186">
        <v>9572</v>
      </c>
      <c r="C18" s="178">
        <v>712</v>
      </c>
      <c r="D18" s="187"/>
      <c r="E18" s="176">
        <f t="shared" si="1"/>
        <v>10284</v>
      </c>
      <c r="F18" s="16"/>
      <c r="G18" s="16"/>
      <c r="H18" s="46"/>
      <c r="I18" s="16"/>
      <c r="J18" s="187"/>
      <c r="K18" s="48"/>
      <c r="L18" s="47"/>
      <c r="M18" s="47"/>
      <c r="N18" s="47"/>
      <c r="O18" s="47"/>
      <c r="P18" s="16"/>
      <c r="Q18" s="16"/>
      <c r="R18" s="63"/>
      <c r="S18" s="51">
        <f t="shared" si="0"/>
        <v>10284</v>
      </c>
      <c r="T18" s="89" t="s">
        <v>127</v>
      </c>
    </row>
    <row r="19" spans="1:20" ht="15.75">
      <c r="A19" s="56" t="s">
        <v>128</v>
      </c>
      <c r="B19" s="184">
        <v>8347</v>
      </c>
      <c r="C19" s="175">
        <v>746</v>
      </c>
      <c r="D19" s="180"/>
      <c r="E19" s="179">
        <f t="shared" si="1"/>
        <v>9093</v>
      </c>
      <c r="H19" s="35"/>
      <c r="J19" s="175"/>
      <c r="K19" s="35"/>
      <c r="L19" s="14"/>
      <c r="M19" s="14"/>
      <c r="N19" s="14"/>
      <c r="O19" s="14"/>
      <c r="R19" s="62"/>
      <c r="S19" s="39">
        <f t="shared" si="0"/>
        <v>9093</v>
      </c>
      <c r="T19" s="77" t="s">
        <v>128</v>
      </c>
    </row>
    <row r="20" spans="1:20" ht="15.75">
      <c r="A20" s="56" t="s">
        <v>129</v>
      </c>
      <c r="B20" s="184">
        <v>6423</v>
      </c>
      <c r="C20" s="175">
        <v>148</v>
      </c>
      <c r="D20" s="180"/>
      <c r="E20" s="176">
        <f t="shared" si="1"/>
        <v>6571</v>
      </c>
      <c r="H20" s="34"/>
      <c r="J20" s="175">
        <v>147</v>
      </c>
      <c r="K20" s="35">
        <f>I20+J20</f>
        <v>147</v>
      </c>
      <c r="L20" s="14"/>
      <c r="M20" s="14"/>
      <c r="N20" s="14"/>
      <c r="O20" s="14"/>
      <c r="R20" s="62"/>
      <c r="S20" s="39">
        <f t="shared" si="0"/>
        <v>6718</v>
      </c>
      <c r="T20" s="77" t="s">
        <v>129</v>
      </c>
    </row>
    <row r="21" spans="1:20" ht="15.75">
      <c r="A21" s="56" t="s">
        <v>130</v>
      </c>
      <c r="B21" s="184">
        <v>3734</v>
      </c>
      <c r="C21" s="175">
        <v>247</v>
      </c>
      <c r="D21" s="180"/>
      <c r="E21" s="176">
        <f t="shared" si="1"/>
        <v>3981</v>
      </c>
      <c r="F21" s="7"/>
      <c r="H21" s="35"/>
      <c r="J21" s="175">
        <v>43</v>
      </c>
      <c r="K21" s="35">
        <f>I21+J21</f>
        <v>43</v>
      </c>
      <c r="L21" s="36">
        <v>875</v>
      </c>
      <c r="M21" s="14"/>
      <c r="N21" s="14"/>
      <c r="O21" s="14"/>
      <c r="P21" s="33">
        <v>1598</v>
      </c>
      <c r="Q21" s="33">
        <v>402</v>
      </c>
      <c r="R21" s="40">
        <f>Q21+P21</f>
        <v>2000</v>
      </c>
      <c r="S21" s="39">
        <f t="shared" si="0"/>
        <v>6899</v>
      </c>
      <c r="T21" s="77" t="s">
        <v>130</v>
      </c>
    </row>
    <row r="22" spans="1:20" ht="15.75">
      <c r="A22" s="56" t="s">
        <v>131</v>
      </c>
      <c r="B22" s="184">
        <v>14437</v>
      </c>
      <c r="C22" s="175">
        <v>547</v>
      </c>
      <c r="D22" s="180" t="s">
        <v>174</v>
      </c>
      <c r="E22" s="176">
        <f t="shared" si="1"/>
        <v>14984</v>
      </c>
      <c r="H22" s="35"/>
      <c r="J22" s="175">
        <v>105</v>
      </c>
      <c r="K22" s="35">
        <f>I22+J22</f>
        <v>105</v>
      </c>
      <c r="L22" s="14"/>
      <c r="M22" s="14"/>
      <c r="N22" s="14"/>
      <c r="O22" s="14"/>
      <c r="R22" s="62"/>
      <c r="S22" s="39">
        <f t="shared" si="0"/>
        <v>15089</v>
      </c>
      <c r="T22" s="77" t="s">
        <v>131</v>
      </c>
    </row>
    <row r="23" spans="1:20" ht="15.75">
      <c r="A23" s="56" t="s">
        <v>132</v>
      </c>
      <c r="B23" s="184">
        <v>6205</v>
      </c>
      <c r="C23" s="175">
        <v>335</v>
      </c>
      <c r="D23" s="180" t="s">
        <v>174</v>
      </c>
      <c r="E23" s="176">
        <f t="shared" si="1"/>
        <v>6540</v>
      </c>
      <c r="F23" s="33"/>
      <c r="G23" s="33">
        <v>3098</v>
      </c>
      <c r="H23" s="35">
        <f>F23+G23</f>
        <v>3098</v>
      </c>
      <c r="J23" s="180"/>
      <c r="K23" s="35"/>
      <c r="L23" s="36">
        <v>200</v>
      </c>
      <c r="M23" s="36">
        <v>400</v>
      </c>
      <c r="N23" s="14"/>
      <c r="O23" s="36">
        <v>150</v>
      </c>
      <c r="R23" s="62"/>
      <c r="S23" s="39">
        <f t="shared" si="0"/>
        <v>10388</v>
      </c>
      <c r="T23" s="77" t="s">
        <v>132</v>
      </c>
    </row>
    <row r="24" spans="1:20" ht="15.75">
      <c r="A24" s="56" t="s">
        <v>133</v>
      </c>
      <c r="B24" s="184">
        <v>7929</v>
      </c>
      <c r="C24" s="175">
        <v>207</v>
      </c>
      <c r="D24" s="180"/>
      <c r="E24" s="176">
        <f t="shared" si="1"/>
        <v>8136</v>
      </c>
      <c r="G24" s="33">
        <v>1863</v>
      </c>
      <c r="H24" s="35">
        <f>F24+G24</f>
        <v>1863</v>
      </c>
      <c r="J24" s="175">
        <v>181</v>
      </c>
      <c r="K24" s="35">
        <f aca="true" t="shared" si="2" ref="K24:K40">I24+J24</f>
        <v>181</v>
      </c>
      <c r="L24" s="14"/>
      <c r="M24" s="14"/>
      <c r="N24" s="14"/>
      <c r="O24" s="14"/>
      <c r="R24" s="62"/>
      <c r="S24" s="39">
        <f t="shared" si="0"/>
        <v>10180</v>
      </c>
      <c r="T24" s="77" t="s">
        <v>133</v>
      </c>
    </row>
    <row r="25" spans="1:20" ht="15.75">
      <c r="A25" s="56" t="s">
        <v>135</v>
      </c>
      <c r="B25" s="184">
        <v>7229</v>
      </c>
      <c r="C25" s="175">
        <v>591</v>
      </c>
      <c r="D25" s="180"/>
      <c r="E25" s="176">
        <f t="shared" si="1"/>
        <v>7820</v>
      </c>
      <c r="G25">
        <v>284</v>
      </c>
      <c r="H25" s="35">
        <f>F25+G25</f>
        <v>284</v>
      </c>
      <c r="J25" s="175">
        <v>197</v>
      </c>
      <c r="K25" s="35">
        <f t="shared" si="2"/>
        <v>197</v>
      </c>
      <c r="L25" s="14"/>
      <c r="M25" s="14"/>
      <c r="N25" s="14"/>
      <c r="O25" s="14"/>
      <c r="R25" s="62"/>
      <c r="S25" s="39">
        <f t="shared" si="0"/>
        <v>8301</v>
      </c>
      <c r="T25" s="77" t="s">
        <v>135</v>
      </c>
    </row>
    <row r="26" spans="1:20" ht="15.75">
      <c r="A26" s="56" t="s">
        <v>136</v>
      </c>
      <c r="B26" s="184">
        <v>15768</v>
      </c>
      <c r="C26" s="175">
        <v>454</v>
      </c>
      <c r="D26" s="180"/>
      <c r="E26" s="176">
        <f t="shared" si="1"/>
        <v>16222</v>
      </c>
      <c r="H26" s="35"/>
      <c r="J26" s="175">
        <v>349</v>
      </c>
      <c r="K26" s="35">
        <f t="shared" si="2"/>
        <v>349</v>
      </c>
      <c r="L26" s="14"/>
      <c r="M26" s="14"/>
      <c r="N26" s="14"/>
      <c r="O26" s="14"/>
      <c r="R26" s="62"/>
      <c r="S26" s="39">
        <f t="shared" si="0"/>
        <v>16571</v>
      </c>
      <c r="T26" s="77" t="s">
        <v>136</v>
      </c>
    </row>
    <row r="27" spans="1:20" ht="15.75">
      <c r="A27" s="56" t="s">
        <v>137</v>
      </c>
      <c r="B27" s="184">
        <v>12103</v>
      </c>
      <c r="C27" s="175">
        <v>404</v>
      </c>
      <c r="D27" s="180"/>
      <c r="E27" s="176">
        <f t="shared" si="1"/>
        <v>12507</v>
      </c>
      <c r="G27" s="33">
        <v>658</v>
      </c>
      <c r="H27" s="35">
        <f>F27+G27</f>
        <v>658</v>
      </c>
      <c r="J27" s="175">
        <v>53</v>
      </c>
      <c r="K27" s="35">
        <f t="shared" si="2"/>
        <v>53</v>
      </c>
      <c r="L27" s="14"/>
      <c r="M27" s="14"/>
      <c r="N27" s="14"/>
      <c r="O27" s="14"/>
      <c r="R27" s="62"/>
      <c r="S27" s="39">
        <f t="shared" si="0"/>
        <v>13218</v>
      </c>
      <c r="T27" s="77" t="s">
        <v>137</v>
      </c>
    </row>
    <row r="28" spans="1:20" ht="15.75">
      <c r="A28" s="88" t="s">
        <v>138</v>
      </c>
      <c r="B28" s="186">
        <v>11990</v>
      </c>
      <c r="C28" s="178">
        <v>817</v>
      </c>
      <c r="D28" s="187"/>
      <c r="E28" s="176">
        <f t="shared" si="1"/>
        <v>12807</v>
      </c>
      <c r="F28" s="16"/>
      <c r="G28" s="45">
        <v>0</v>
      </c>
      <c r="H28" s="48">
        <f>F28+G28</f>
        <v>0</v>
      </c>
      <c r="I28" s="16"/>
      <c r="J28" s="178">
        <v>65</v>
      </c>
      <c r="K28" s="48">
        <f t="shared" si="2"/>
        <v>65</v>
      </c>
      <c r="L28" s="47"/>
      <c r="M28" s="47"/>
      <c r="N28" s="47"/>
      <c r="O28" s="47"/>
      <c r="P28" s="16"/>
      <c r="Q28" s="16"/>
      <c r="R28" s="63"/>
      <c r="S28" s="51">
        <f t="shared" si="0"/>
        <v>12872</v>
      </c>
      <c r="T28" s="89" t="s">
        <v>138</v>
      </c>
    </row>
    <row r="29" spans="1:20" ht="15.75">
      <c r="A29" s="56" t="s">
        <v>139</v>
      </c>
      <c r="B29" s="184">
        <v>6792</v>
      </c>
      <c r="C29" s="175">
        <v>100</v>
      </c>
      <c r="D29" s="180"/>
      <c r="E29" s="179">
        <f t="shared" si="1"/>
        <v>6892</v>
      </c>
      <c r="G29" s="33">
        <v>1094</v>
      </c>
      <c r="H29" s="35">
        <f>F29+G29</f>
        <v>1094</v>
      </c>
      <c r="J29" s="175">
        <v>92</v>
      </c>
      <c r="K29" s="35">
        <f t="shared" si="2"/>
        <v>92</v>
      </c>
      <c r="L29" s="14"/>
      <c r="M29" s="14"/>
      <c r="N29" s="14"/>
      <c r="O29" s="14"/>
      <c r="R29" s="62"/>
      <c r="S29" s="39">
        <f t="shared" si="0"/>
        <v>8078</v>
      </c>
      <c r="T29" s="77" t="s">
        <v>139</v>
      </c>
    </row>
    <row r="30" spans="1:20" ht="15.75">
      <c r="A30" s="56" t="s">
        <v>140</v>
      </c>
      <c r="B30" s="184">
        <v>6493</v>
      </c>
      <c r="C30" s="175">
        <v>118</v>
      </c>
      <c r="D30" s="180"/>
      <c r="E30" s="176">
        <f t="shared" si="1"/>
        <v>6611</v>
      </c>
      <c r="G30" s="33">
        <v>1491</v>
      </c>
      <c r="H30" s="35">
        <f>F30+G30</f>
        <v>1491</v>
      </c>
      <c r="J30" s="175">
        <v>161</v>
      </c>
      <c r="K30" s="35">
        <f t="shared" si="2"/>
        <v>161</v>
      </c>
      <c r="L30" s="14"/>
      <c r="M30" s="14"/>
      <c r="N30" s="14"/>
      <c r="O30" s="14"/>
      <c r="R30" s="62"/>
      <c r="S30" s="39">
        <f t="shared" si="0"/>
        <v>8263</v>
      </c>
      <c r="T30" s="77" t="s">
        <v>140</v>
      </c>
    </row>
    <row r="31" spans="1:20" ht="15.75">
      <c r="A31" s="56" t="s">
        <v>141</v>
      </c>
      <c r="B31" s="184">
        <v>8958</v>
      </c>
      <c r="C31" s="175">
        <v>398</v>
      </c>
      <c r="D31" s="180"/>
      <c r="E31" s="176">
        <f t="shared" si="1"/>
        <v>9356</v>
      </c>
      <c r="G31" s="33">
        <v>431</v>
      </c>
      <c r="H31" s="35">
        <f>F31+G31</f>
        <v>431</v>
      </c>
      <c r="J31" s="175">
        <v>344</v>
      </c>
      <c r="K31" s="35">
        <f t="shared" si="2"/>
        <v>344</v>
      </c>
      <c r="L31" s="14"/>
      <c r="M31" s="14"/>
      <c r="N31" s="14"/>
      <c r="O31" s="14"/>
      <c r="R31" s="62"/>
      <c r="S31" s="39">
        <f t="shared" si="0"/>
        <v>10131</v>
      </c>
      <c r="T31" s="77" t="s">
        <v>141</v>
      </c>
    </row>
    <row r="32" spans="1:20" ht="15.75">
      <c r="A32" s="56" t="s">
        <v>142</v>
      </c>
      <c r="B32" s="184">
        <v>339</v>
      </c>
      <c r="C32" s="175">
        <v>400</v>
      </c>
      <c r="D32" s="180"/>
      <c r="E32" s="176">
        <f t="shared" si="1"/>
        <v>739</v>
      </c>
      <c r="H32" s="34"/>
      <c r="J32" s="175">
        <v>528</v>
      </c>
      <c r="K32" s="35">
        <f t="shared" si="2"/>
        <v>528</v>
      </c>
      <c r="L32" s="14"/>
      <c r="M32" s="14"/>
      <c r="N32" s="14"/>
      <c r="O32" s="14"/>
      <c r="R32" s="62"/>
      <c r="S32" s="39">
        <f t="shared" si="0"/>
        <v>1267</v>
      </c>
      <c r="T32" s="77" t="s">
        <v>142</v>
      </c>
    </row>
    <row r="33" spans="1:20" ht="15.75">
      <c r="A33" s="56" t="s">
        <v>143</v>
      </c>
      <c r="B33" s="184">
        <v>137</v>
      </c>
      <c r="C33" s="175">
        <v>154</v>
      </c>
      <c r="D33" s="180"/>
      <c r="E33" s="176">
        <f t="shared" si="1"/>
        <v>291</v>
      </c>
      <c r="H33" s="34"/>
      <c r="J33" s="175">
        <v>598</v>
      </c>
      <c r="K33" s="35">
        <f t="shared" si="2"/>
        <v>598</v>
      </c>
      <c r="L33" s="14"/>
      <c r="M33" s="14"/>
      <c r="N33" s="14"/>
      <c r="O33" s="14"/>
      <c r="R33" s="62"/>
      <c r="S33" s="39">
        <f t="shared" si="0"/>
        <v>889</v>
      </c>
      <c r="T33" s="77" t="s">
        <v>143</v>
      </c>
    </row>
    <row r="34" spans="1:20" ht="15.75">
      <c r="A34" s="56" t="s">
        <v>144</v>
      </c>
      <c r="B34" s="188" t="s">
        <v>173</v>
      </c>
      <c r="C34" s="175">
        <v>166</v>
      </c>
      <c r="D34" s="180"/>
      <c r="E34" s="176">
        <f t="shared" si="1"/>
        <v>166</v>
      </c>
      <c r="H34" s="34"/>
      <c r="J34" s="175">
        <v>323</v>
      </c>
      <c r="K34" s="35">
        <f t="shared" si="2"/>
        <v>323</v>
      </c>
      <c r="L34" s="14"/>
      <c r="M34" s="14"/>
      <c r="N34" s="14"/>
      <c r="O34" s="14"/>
      <c r="R34" s="62"/>
      <c r="S34" s="39">
        <f t="shared" si="0"/>
        <v>489</v>
      </c>
      <c r="T34" s="77" t="s">
        <v>144</v>
      </c>
    </row>
    <row r="35" spans="1:20" ht="15.75">
      <c r="A35" s="56" t="s">
        <v>145</v>
      </c>
      <c r="B35" s="188" t="s">
        <v>173</v>
      </c>
      <c r="C35" s="175">
        <v>48</v>
      </c>
      <c r="D35" s="180"/>
      <c r="E35" s="176">
        <f t="shared" si="1"/>
        <v>48</v>
      </c>
      <c r="H35" s="34"/>
      <c r="J35" s="175">
        <v>1337</v>
      </c>
      <c r="K35" s="35">
        <f t="shared" si="2"/>
        <v>1337</v>
      </c>
      <c r="L35" s="14"/>
      <c r="M35" s="14"/>
      <c r="N35" s="14"/>
      <c r="O35" s="14"/>
      <c r="R35" s="62"/>
      <c r="S35" s="39">
        <f t="shared" si="0"/>
        <v>1385</v>
      </c>
      <c r="T35" s="77" t="s">
        <v>145</v>
      </c>
    </row>
    <row r="36" spans="1:20" ht="15.75">
      <c r="A36" s="56" t="s">
        <v>146</v>
      </c>
      <c r="B36" s="188" t="s">
        <v>173</v>
      </c>
      <c r="C36" s="180"/>
      <c r="D36" s="180"/>
      <c r="E36" s="189" t="s">
        <v>173</v>
      </c>
      <c r="H36" s="17"/>
      <c r="J36" s="175">
        <v>4578</v>
      </c>
      <c r="K36" s="35">
        <f t="shared" si="2"/>
        <v>4578</v>
      </c>
      <c r="L36" s="14"/>
      <c r="M36" s="14"/>
      <c r="N36" s="14"/>
      <c r="O36" s="14"/>
      <c r="R36" s="62"/>
      <c r="S36" s="39">
        <f t="shared" si="0"/>
        <v>4578</v>
      </c>
      <c r="T36" s="77" t="s">
        <v>146</v>
      </c>
    </row>
    <row r="37" spans="1:20" ht="15.75">
      <c r="A37" s="107" t="s">
        <v>294</v>
      </c>
      <c r="B37" s="184">
        <v>38239</v>
      </c>
      <c r="C37" s="175"/>
      <c r="D37" s="180"/>
      <c r="E37" s="176">
        <f t="shared" si="1"/>
        <v>38239</v>
      </c>
      <c r="G37" s="156">
        <v>1101</v>
      </c>
      <c r="H37" s="35">
        <f>F37+G37</f>
        <v>1101</v>
      </c>
      <c r="J37" s="175">
        <v>3079</v>
      </c>
      <c r="K37" s="35">
        <f t="shared" si="2"/>
        <v>3079</v>
      </c>
      <c r="L37" s="14"/>
      <c r="M37" s="14"/>
      <c r="N37" s="14"/>
      <c r="O37" s="14"/>
      <c r="R37" s="62"/>
      <c r="S37" s="39">
        <f t="shared" si="0"/>
        <v>42419</v>
      </c>
      <c r="T37" s="150" t="s">
        <v>294</v>
      </c>
    </row>
    <row r="38" spans="1:20" ht="15.75">
      <c r="A38" s="107" t="s">
        <v>284</v>
      </c>
      <c r="B38" s="184">
        <v>8683</v>
      </c>
      <c r="C38" s="175"/>
      <c r="D38" s="180"/>
      <c r="E38" s="176">
        <f t="shared" si="1"/>
        <v>8683</v>
      </c>
      <c r="H38" s="34"/>
      <c r="J38" s="175">
        <v>7075</v>
      </c>
      <c r="K38" s="35">
        <f t="shared" si="2"/>
        <v>7075</v>
      </c>
      <c r="L38" s="14"/>
      <c r="M38" s="14"/>
      <c r="N38" s="14"/>
      <c r="O38" s="14"/>
      <c r="R38" s="62"/>
      <c r="S38" s="39">
        <f t="shared" si="0"/>
        <v>15758</v>
      </c>
      <c r="T38" s="150" t="s">
        <v>284</v>
      </c>
    </row>
    <row r="39" spans="1:20" ht="15.75">
      <c r="A39" s="140" t="s">
        <v>285</v>
      </c>
      <c r="B39" s="190">
        <v>8552</v>
      </c>
      <c r="C39" s="191"/>
      <c r="D39" s="182"/>
      <c r="E39" s="179">
        <f t="shared" si="1"/>
        <v>8552</v>
      </c>
      <c r="F39" s="111"/>
      <c r="G39" s="111"/>
      <c r="H39" s="110"/>
      <c r="I39" s="111"/>
      <c r="J39" s="191">
        <v>4194</v>
      </c>
      <c r="K39" s="112">
        <f t="shared" si="2"/>
        <v>4194</v>
      </c>
      <c r="L39" s="113"/>
      <c r="M39" s="113"/>
      <c r="N39" s="113"/>
      <c r="O39" s="113"/>
      <c r="P39" s="111"/>
      <c r="Q39" s="111"/>
      <c r="R39" s="122"/>
      <c r="S39" s="118">
        <f t="shared" si="0"/>
        <v>12746</v>
      </c>
      <c r="T39" s="151" t="s">
        <v>285</v>
      </c>
    </row>
    <row r="40" spans="1:20" ht="15.75">
      <c r="A40" s="56" t="s">
        <v>286</v>
      </c>
      <c r="B40" s="184">
        <v>13148</v>
      </c>
      <c r="C40" s="175"/>
      <c r="D40" s="180"/>
      <c r="E40" s="176">
        <f t="shared" si="1"/>
        <v>13148</v>
      </c>
      <c r="H40" s="34"/>
      <c r="J40" s="175"/>
      <c r="K40" s="35">
        <f t="shared" si="2"/>
        <v>0</v>
      </c>
      <c r="L40" s="14"/>
      <c r="M40" s="14"/>
      <c r="N40" s="14"/>
      <c r="O40" s="14"/>
      <c r="R40" s="62"/>
      <c r="S40" s="39">
        <f t="shared" si="0"/>
        <v>13148</v>
      </c>
      <c r="T40" s="105" t="s">
        <v>286</v>
      </c>
    </row>
    <row r="41" spans="1:20" ht="15.75">
      <c r="A41" s="56" t="s">
        <v>287</v>
      </c>
      <c r="B41" s="184">
        <v>26976</v>
      </c>
      <c r="C41" s="175"/>
      <c r="D41" s="180"/>
      <c r="E41" s="176">
        <f t="shared" si="1"/>
        <v>26976</v>
      </c>
      <c r="H41" s="34"/>
      <c r="J41" s="175"/>
      <c r="K41" s="35"/>
      <c r="L41" s="14"/>
      <c r="M41" s="14"/>
      <c r="N41" s="14"/>
      <c r="O41" s="14"/>
      <c r="R41" s="62"/>
      <c r="S41" s="39">
        <f t="shared" si="0"/>
        <v>26976</v>
      </c>
      <c r="T41" s="105" t="s">
        <v>287</v>
      </c>
    </row>
    <row r="42" spans="1:20" ht="15.75">
      <c r="A42" s="107" t="s">
        <v>303</v>
      </c>
      <c r="B42" s="184">
        <v>5346</v>
      </c>
      <c r="C42" s="175"/>
      <c r="D42" s="180"/>
      <c r="E42" s="176">
        <f>B42+C42</f>
        <v>5346</v>
      </c>
      <c r="G42">
        <v>148</v>
      </c>
      <c r="H42" s="35">
        <f>F42+G42</f>
        <v>148</v>
      </c>
      <c r="J42" s="175">
        <v>2771</v>
      </c>
      <c r="K42" s="35">
        <v>2771</v>
      </c>
      <c r="L42" s="14"/>
      <c r="M42" s="14"/>
      <c r="N42" s="14"/>
      <c r="O42" s="14"/>
      <c r="R42" s="62"/>
      <c r="S42" s="39">
        <f>E42+H42+K42+SUM(L42:O42)+R42</f>
        <v>8265</v>
      </c>
      <c r="T42" s="150" t="s">
        <v>303</v>
      </c>
    </row>
    <row r="43" spans="2:18" ht="15.75">
      <c r="B43" s="16"/>
      <c r="C43" s="16"/>
      <c r="K43" s="64"/>
      <c r="R43" s="33"/>
    </row>
    <row r="44" spans="2:11" ht="15.75">
      <c r="B44" s="152" t="s">
        <v>288</v>
      </c>
      <c r="K44" s="65"/>
    </row>
    <row r="45" spans="2:11" ht="15.75">
      <c r="B45" s="152"/>
      <c r="K45" s="65"/>
    </row>
    <row r="46" spans="2:11" ht="15.75">
      <c r="B46" s="164" t="s">
        <v>311</v>
      </c>
      <c r="K46" s="65"/>
    </row>
    <row r="47" spans="2:11" ht="15.75">
      <c r="B47" s="33" t="s">
        <v>312</v>
      </c>
      <c r="K47" s="65"/>
    </row>
    <row r="48" spans="2:11" ht="15.75">
      <c r="B48" t="s">
        <v>313</v>
      </c>
      <c r="K48" s="65"/>
    </row>
    <row r="49" spans="2:11" ht="15.75">
      <c r="B49" t="s">
        <v>315</v>
      </c>
      <c r="K49" s="65"/>
    </row>
    <row r="50" spans="3:11" ht="15.75">
      <c r="C50" t="s">
        <v>176</v>
      </c>
      <c r="K50" s="65"/>
    </row>
    <row r="51" spans="3:11" ht="15.75">
      <c r="C51" t="s">
        <v>177</v>
      </c>
      <c r="K51" s="65"/>
    </row>
    <row r="52" spans="2:11" ht="15.75">
      <c r="B52" t="s">
        <v>314</v>
      </c>
      <c r="K52" s="65"/>
    </row>
    <row r="53" ht="15.75">
      <c r="K53" s="65"/>
    </row>
  </sheetData>
  <sheetProtection/>
  <mergeCells count="6">
    <mergeCell ref="L6:L7"/>
    <mergeCell ref="S6:S8"/>
    <mergeCell ref="B7:E7"/>
    <mergeCell ref="F7:H7"/>
    <mergeCell ref="B6:H6"/>
    <mergeCell ref="I6:K6"/>
  </mergeCells>
  <printOptions horizontalCentered="1"/>
  <pageMargins left="0.5" right="0.5" top="0.5" bottom="0.5" header="0.5" footer="0.5"/>
  <pageSetup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58"/>
  <sheetViews>
    <sheetView defaultGridColor="0" view="pageBreakPreview" zoomScale="75" zoomScaleNormal="63" zoomScaleSheetLayoutView="75" colorId="22" workbookViewId="0" topLeftCell="A16">
      <selection activeCell="B39" sqref="B39"/>
    </sheetView>
  </sheetViews>
  <sheetFormatPr defaultColWidth="9.69921875" defaultRowHeight="15"/>
  <cols>
    <col min="1" max="1" width="7.69921875" style="0" customWidth="1"/>
    <col min="3" max="3" width="2.69921875" style="0" customWidth="1"/>
    <col min="5" max="5" width="1.69921875" style="0" customWidth="1"/>
    <col min="7" max="7" width="10.296875" style="0" customWidth="1"/>
    <col min="9" max="9" width="8.69921875" style="0" customWidth="1"/>
    <col min="11" max="11" width="10.19921875" style="0" bestFit="1" customWidth="1"/>
    <col min="12" max="12" width="7.69921875" style="0" customWidth="1"/>
  </cols>
  <sheetData>
    <row r="1" spans="2:12" ht="15">
      <c r="B1" t="s">
        <v>166</v>
      </c>
      <c r="J1" t="s">
        <v>1</v>
      </c>
      <c r="L1" s="2"/>
    </row>
    <row r="2" spans="2:11" ht="15">
      <c r="B2" t="s">
        <v>2</v>
      </c>
      <c r="J2" t="s">
        <v>3</v>
      </c>
      <c r="K2" s="126">
        <f>'FALL RUN'!$U$2</f>
        <v>38022</v>
      </c>
    </row>
    <row r="3" ht="15">
      <c r="K3" s="126"/>
    </row>
    <row r="4" spans="2:11" ht="23.25">
      <c r="B4" s="139" t="s">
        <v>277</v>
      </c>
      <c r="K4" s="126"/>
    </row>
    <row r="5" ht="23.25">
      <c r="B5" s="139" t="s">
        <v>278</v>
      </c>
    </row>
    <row r="6" spans="2:11" ht="15.75" thickBot="1"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5.25" customHeight="1">
      <c r="A7" s="12"/>
      <c r="K7" s="12"/>
    </row>
    <row r="8" spans="1:11" ht="15.75">
      <c r="A8" s="12"/>
      <c r="B8" s="208" t="s">
        <v>319</v>
      </c>
      <c r="C8" s="209"/>
      <c r="D8" s="209"/>
      <c r="E8" s="209"/>
      <c r="F8" s="209"/>
      <c r="G8" s="209"/>
      <c r="H8" s="209"/>
      <c r="I8" s="11"/>
      <c r="J8" s="21"/>
      <c r="K8" s="13"/>
    </row>
    <row r="9" spans="1:11" ht="15.75">
      <c r="A9" s="12"/>
      <c r="B9" s="204" t="s">
        <v>320</v>
      </c>
      <c r="C9" s="205"/>
      <c r="D9" s="205"/>
      <c r="E9" s="205"/>
      <c r="F9" s="205"/>
      <c r="G9" s="205"/>
      <c r="H9" s="213" t="s">
        <v>316</v>
      </c>
      <c r="I9" s="166"/>
      <c r="J9" s="97"/>
      <c r="K9" s="56" t="s">
        <v>81</v>
      </c>
    </row>
    <row r="10" spans="1:12" ht="15.75">
      <c r="A10" s="56" t="s">
        <v>78</v>
      </c>
      <c r="B10" s="204"/>
      <c r="C10" s="205"/>
      <c r="D10" s="205"/>
      <c r="E10" s="205"/>
      <c r="F10" s="205"/>
      <c r="G10" s="205"/>
      <c r="H10" s="213"/>
      <c r="I10" s="214" t="s">
        <v>168</v>
      </c>
      <c r="J10" s="211" t="s">
        <v>317</v>
      </c>
      <c r="K10" s="170" t="s">
        <v>318</v>
      </c>
      <c r="L10" s="77" t="s">
        <v>78</v>
      </c>
    </row>
    <row r="11" spans="1:12" ht="16.5" thickBot="1">
      <c r="A11" s="25"/>
      <c r="B11" s="92" t="s">
        <v>308</v>
      </c>
      <c r="C11" s="60"/>
      <c r="D11" s="92" t="s">
        <v>321</v>
      </c>
      <c r="E11" s="60"/>
      <c r="F11" s="92" t="s">
        <v>322</v>
      </c>
      <c r="G11" s="93" t="s">
        <v>81</v>
      </c>
      <c r="H11" s="165"/>
      <c r="I11" s="215"/>
      <c r="J11" s="212"/>
      <c r="K11" s="169" t="s">
        <v>171</v>
      </c>
      <c r="L11" s="31"/>
    </row>
    <row r="12" spans="1:12" ht="16.5" thickTop="1">
      <c r="A12" s="13"/>
      <c r="G12" s="36"/>
      <c r="H12" s="14"/>
      <c r="I12" s="166"/>
      <c r="J12" s="32"/>
      <c r="K12" s="12"/>
      <c r="L12" s="11"/>
    </row>
    <row r="13" spans="1:12" ht="15.75">
      <c r="A13" s="56" t="s">
        <v>118</v>
      </c>
      <c r="B13" s="192">
        <f aca="true" t="shared" si="0" ref="B13:B31">G13-D13</f>
        <v>45673</v>
      </c>
      <c r="C13" s="175" t="s">
        <v>97</v>
      </c>
      <c r="D13" s="180"/>
      <c r="E13" s="180"/>
      <c r="F13" s="180"/>
      <c r="G13" s="193">
        <v>45673</v>
      </c>
      <c r="H13" s="14"/>
      <c r="I13" s="166"/>
      <c r="J13" s="32"/>
      <c r="K13" s="39">
        <f aca="true" t="shared" si="1" ref="K13:K45">SUM(G13:J13)</f>
        <v>45673</v>
      </c>
      <c r="L13" s="77" t="s">
        <v>118</v>
      </c>
    </row>
    <row r="14" spans="1:12" ht="15.75">
      <c r="A14" s="56" t="s">
        <v>119</v>
      </c>
      <c r="B14" s="192">
        <f t="shared" si="0"/>
        <v>53089</v>
      </c>
      <c r="C14" s="175"/>
      <c r="D14" s="175"/>
      <c r="E14" s="175"/>
      <c r="F14" s="175"/>
      <c r="G14" s="193">
        <v>53089</v>
      </c>
      <c r="H14" s="36"/>
      <c r="I14" s="167"/>
      <c r="J14" s="62"/>
      <c r="K14" s="39">
        <f t="shared" si="1"/>
        <v>53089</v>
      </c>
      <c r="L14" s="77" t="s">
        <v>119</v>
      </c>
    </row>
    <row r="15" spans="1:12" ht="15.75">
      <c r="A15" s="56" t="s">
        <v>120</v>
      </c>
      <c r="B15" s="192">
        <f t="shared" si="0"/>
        <v>35929</v>
      </c>
      <c r="C15" s="175"/>
      <c r="D15" s="175"/>
      <c r="E15" s="175"/>
      <c r="F15" s="175"/>
      <c r="G15" s="193">
        <v>35929</v>
      </c>
      <c r="H15" s="36"/>
      <c r="I15" s="167"/>
      <c r="J15" s="62"/>
      <c r="K15" s="39">
        <f t="shared" si="1"/>
        <v>35929</v>
      </c>
      <c r="L15" s="77" t="s">
        <v>120</v>
      </c>
    </row>
    <row r="16" spans="1:12" ht="15.75">
      <c r="A16" s="56" t="s">
        <v>121</v>
      </c>
      <c r="B16" s="192">
        <f t="shared" si="0"/>
        <v>22651</v>
      </c>
      <c r="C16" s="175"/>
      <c r="D16" s="175"/>
      <c r="E16" s="175"/>
      <c r="F16" s="175"/>
      <c r="G16" s="193">
        <v>22651</v>
      </c>
      <c r="H16" s="36"/>
      <c r="I16" s="167"/>
      <c r="J16" s="62"/>
      <c r="K16" s="39">
        <f t="shared" si="1"/>
        <v>22651</v>
      </c>
      <c r="L16" s="77" t="s">
        <v>121</v>
      </c>
    </row>
    <row r="17" spans="1:12" ht="15.75">
      <c r="A17" s="56" t="s">
        <v>122</v>
      </c>
      <c r="B17" s="192">
        <f t="shared" si="0"/>
        <v>18536</v>
      </c>
      <c r="C17" s="175"/>
      <c r="D17" s="175"/>
      <c r="E17" s="175"/>
      <c r="F17" s="175"/>
      <c r="G17" s="193">
        <v>18536</v>
      </c>
      <c r="H17" s="36"/>
      <c r="I17" s="167"/>
      <c r="J17" s="62"/>
      <c r="K17" s="39">
        <f t="shared" si="1"/>
        <v>18536</v>
      </c>
      <c r="L17" s="77" t="s">
        <v>122</v>
      </c>
    </row>
    <row r="18" spans="1:12" ht="15.75">
      <c r="A18" s="56" t="s">
        <v>123</v>
      </c>
      <c r="B18" s="192">
        <f t="shared" si="0"/>
        <v>22579</v>
      </c>
      <c r="C18" s="175"/>
      <c r="D18" s="175"/>
      <c r="E18" s="175"/>
      <c r="F18" s="175"/>
      <c r="G18" s="193">
        <v>22579</v>
      </c>
      <c r="H18" s="36"/>
      <c r="I18" s="167"/>
      <c r="J18" s="62">
        <v>500</v>
      </c>
      <c r="K18" s="39">
        <f t="shared" si="1"/>
        <v>23079</v>
      </c>
      <c r="L18" s="77" t="s">
        <v>123</v>
      </c>
    </row>
    <row r="19" spans="1:12" ht="15.75">
      <c r="A19" s="56" t="s">
        <v>124</v>
      </c>
      <c r="B19" s="192">
        <f t="shared" si="0"/>
        <v>33029</v>
      </c>
      <c r="C19" s="175"/>
      <c r="D19" s="175"/>
      <c r="E19" s="175"/>
      <c r="F19" s="175"/>
      <c r="G19" s="193">
        <v>33029</v>
      </c>
      <c r="H19" s="36"/>
      <c r="I19" s="167"/>
      <c r="J19" s="62">
        <v>500</v>
      </c>
      <c r="K19" s="39">
        <f t="shared" si="1"/>
        <v>33529</v>
      </c>
      <c r="L19" s="77" t="s">
        <v>124</v>
      </c>
    </row>
    <row r="20" spans="1:12" ht="15.75">
      <c r="A20" s="56" t="s">
        <v>125</v>
      </c>
      <c r="B20" s="192">
        <f t="shared" si="0"/>
        <v>16470</v>
      </c>
      <c r="C20" s="175"/>
      <c r="D20" s="175"/>
      <c r="E20" s="175"/>
      <c r="F20" s="175"/>
      <c r="G20" s="193">
        <v>16470</v>
      </c>
      <c r="H20" s="36"/>
      <c r="I20" s="167"/>
      <c r="J20" s="62"/>
      <c r="K20" s="39">
        <f t="shared" si="1"/>
        <v>16470</v>
      </c>
      <c r="L20" s="77" t="s">
        <v>125</v>
      </c>
    </row>
    <row r="21" spans="1:12" ht="15.75">
      <c r="A21" s="56" t="s">
        <v>126</v>
      </c>
      <c r="B21" s="192">
        <f t="shared" si="0"/>
        <v>24735</v>
      </c>
      <c r="C21" s="175"/>
      <c r="D21" s="175"/>
      <c r="E21" s="175"/>
      <c r="F21" s="175"/>
      <c r="G21" s="193">
        <v>24735</v>
      </c>
      <c r="H21" s="36"/>
      <c r="I21" s="167"/>
      <c r="J21" s="62">
        <v>150</v>
      </c>
      <c r="K21" s="39">
        <f t="shared" si="1"/>
        <v>24885</v>
      </c>
      <c r="L21" s="77" t="s">
        <v>126</v>
      </c>
    </row>
    <row r="22" spans="1:12" ht="15.75">
      <c r="A22" s="88" t="s">
        <v>127</v>
      </c>
      <c r="B22" s="194">
        <f t="shared" si="0"/>
        <v>2339</v>
      </c>
      <c r="C22" s="178"/>
      <c r="D22" s="178"/>
      <c r="E22" s="178"/>
      <c r="F22" s="178"/>
      <c r="G22" s="195">
        <v>2339</v>
      </c>
      <c r="H22" s="49"/>
      <c r="I22" s="168"/>
      <c r="J22" s="63"/>
      <c r="K22" s="51">
        <f t="shared" si="1"/>
        <v>2339</v>
      </c>
      <c r="L22" s="89" t="s">
        <v>127</v>
      </c>
    </row>
    <row r="23" spans="1:12" ht="15.75">
      <c r="A23" s="56" t="s">
        <v>128</v>
      </c>
      <c r="B23" s="192">
        <f t="shared" si="0"/>
        <v>1142</v>
      </c>
      <c r="C23" s="175"/>
      <c r="D23" s="175"/>
      <c r="E23" s="175"/>
      <c r="F23" s="175"/>
      <c r="G23" s="193">
        <v>1142</v>
      </c>
      <c r="H23" s="36"/>
      <c r="I23" s="167"/>
      <c r="J23" s="62"/>
      <c r="K23" s="39">
        <f t="shared" si="1"/>
        <v>1142</v>
      </c>
      <c r="L23" s="77" t="s">
        <v>128</v>
      </c>
    </row>
    <row r="24" spans="1:12" ht="15.75">
      <c r="A24" s="56" t="s">
        <v>129</v>
      </c>
      <c r="B24" s="192">
        <f t="shared" si="0"/>
        <v>19795</v>
      </c>
      <c r="C24" s="175"/>
      <c r="D24" s="175"/>
      <c r="E24" s="175"/>
      <c r="F24" s="175"/>
      <c r="G24" s="193">
        <v>19795</v>
      </c>
      <c r="H24" s="36"/>
      <c r="I24" s="167"/>
      <c r="J24" s="62"/>
      <c r="K24" s="39">
        <f t="shared" si="1"/>
        <v>19795</v>
      </c>
      <c r="L24" s="77" t="s">
        <v>129</v>
      </c>
    </row>
    <row r="25" spans="1:12" ht="15.75">
      <c r="A25" s="56" t="s">
        <v>130</v>
      </c>
      <c r="B25" s="192">
        <f t="shared" si="0"/>
        <v>1233</v>
      </c>
      <c r="C25" s="175"/>
      <c r="D25" s="175"/>
      <c r="E25" s="175"/>
      <c r="F25" s="175"/>
      <c r="G25" s="193">
        <v>1233</v>
      </c>
      <c r="H25" s="36"/>
      <c r="I25" s="167"/>
      <c r="J25" s="62"/>
      <c r="K25" s="39">
        <f t="shared" si="1"/>
        <v>1233</v>
      </c>
      <c r="L25" s="77" t="s">
        <v>130</v>
      </c>
    </row>
    <row r="26" spans="1:12" ht="15.75">
      <c r="A26" s="56" t="s">
        <v>131</v>
      </c>
      <c r="B26" s="192">
        <f t="shared" si="0"/>
        <v>1827</v>
      </c>
      <c r="C26" s="175"/>
      <c r="D26" s="175"/>
      <c r="E26" s="175"/>
      <c r="F26" s="175"/>
      <c r="G26" s="193">
        <v>1827</v>
      </c>
      <c r="H26" s="36"/>
      <c r="I26" s="167"/>
      <c r="J26" s="62"/>
      <c r="K26" s="39">
        <f t="shared" si="1"/>
        <v>1827</v>
      </c>
      <c r="L26" s="77" t="s">
        <v>131</v>
      </c>
    </row>
    <row r="27" spans="1:12" ht="15.75">
      <c r="A27" s="56" t="s">
        <v>132</v>
      </c>
      <c r="B27" s="192">
        <f t="shared" si="0"/>
        <v>2662</v>
      </c>
      <c r="C27" s="175"/>
      <c r="D27" s="175"/>
      <c r="E27" s="175"/>
      <c r="F27" s="175"/>
      <c r="G27" s="193">
        <v>2662</v>
      </c>
      <c r="H27" s="36"/>
      <c r="I27" s="167"/>
      <c r="J27" s="62">
        <v>100</v>
      </c>
      <c r="K27" s="39">
        <f t="shared" si="1"/>
        <v>2762</v>
      </c>
      <c r="L27" s="77" t="s">
        <v>132</v>
      </c>
    </row>
    <row r="28" spans="1:12" ht="15.75">
      <c r="A28" s="56" t="s">
        <v>133</v>
      </c>
      <c r="B28" s="192">
        <f t="shared" si="0"/>
        <v>3684</v>
      </c>
      <c r="C28" s="175"/>
      <c r="D28" s="175"/>
      <c r="E28" s="175"/>
      <c r="F28" s="175"/>
      <c r="G28" s="193">
        <v>3684</v>
      </c>
      <c r="H28" s="36">
        <v>1364</v>
      </c>
      <c r="I28" s="167"/>
      <c r="J28" s="62"/>
      <c r="K28" s="39">
        <f t="shared" si="1"/>
        <v>5048</v>
      </c>
      <c r="L28" s="77" t="s">
        <v>133</v>
      </c>
    </row>
    <row r="29" spans="1:12" ht="15.75">
      <c r="A29" s="56" t="s">
        <v>135</v>
      </c>
      <c r="B29" s="192">
        <f t="shared" si="0"/>
        <v>2565</v>
      </c>
      <c r="C29" s="175"/>
      <c r="D29" s="175"/>
      <c r="E29" s="175"/>
      <c r="F29" s="175"/>
      <c r="G29" s="193">
        <v>2565</v>
      </c>
      <c r="H29" s="36"/>
      <c r="I29" s="167"/>
      <c r="J29" s="62"/>
      <c r="K29" s="39">
        <f t="shared" si="1"/>
        <v>2565</v>
      </c>
      <c r="L29" s="77" t="s">
        <v>135</v>
      </c>
    </row>
    <row r="30" spans="1:12" ht="15.75">
      <c r="A30" s="56" t="s">
        <v>136</v>
      </c>
      <c r="B30" s="192">
        <f t="shared" si="0"/>
        <v>2067</v>
      </c>
      <c r="C30" s="175"/>
      <c r="D30" s="175"/>
      <c r="E30" s="175"/>
      <c r="F30" s="175"/>
      <c r="G30" s="193">
        <v>2067</v>
      </c>
      <c r="H30" s="36">
        <v>97</v>
      </c>
      <c r="I30" s="167"/>
      <c r="J30" s="62"/>
      <c r="K30" s="39">
        <f t="shared" si="1"/>
        <v>2164</v>
      </c>
      <c r="L30" s="77" t="s">
        <v>136</v>
      </c>
    </row>
    <row r="31" spans="1:12" ht="15.75">
      <c r="A31" s="56" t="s">
        <v>137</v>
      </c>
      <c r="B31" s="192">
        <f t="shared" si="0"/>
        <v>2128</v>
      </c>
      <c r="C31" s="175"/>
      <c r="D31" s="175"/>
      <c r="E31" s="175"/>
      <c r="F31" s="175"/>
      <c r="G31" s="193">
        <v>2128</v>
      </c>
      <c r="H31" s="36">
        <v>728</v>
      </c>
      <c r="I31" s="167"/>
      <c r="J31" s="62"/>
      <c r="K31" s="39">
        <f t="shared" si="1"/>
        <v>2856</v>
      </c>
      <c r="L31" s="77" t="s">
        <v>137</v>
      </c>
    </row>
    <row r="32" spans="1:12" ht="15.75">
      <c r="A32" s="88" t="s">
        <v>138</v>
      </c>
      <c r="B32" s="194">
        <v>633</v>
      </c>
      <c r="C32" s="178"/>
      <c r="D32" s="178">
        <v>42</v>
      </c>
      <c r="E32" s="178"/>
      <c r="F32" s="178"/>
      <c r="G32" s="195">
        <f>D32+B32</f>
        <v>675</v>
      </c>
      <c r="H32" s="49">
        <v>14</v>
      </c>
      <c r="I32" s="168"/>
      <c r="J32" s="63"/>
      <c r="K32" s="51">
        <f t="shared" si="1"/>
        <v>689</v>
      </c>
      <c r="L32" s="89" t="s">
        <v>138</v>
      </c>
    </row>
    <row r="33" spans="1:12" ht="15.75">
      <c r="A33" s="56" t="s">
        <v>139</v>
      </c>
      <c r="B33" s="192">
        <v>384</v>
      </c>
      <c r="C33" s="175"/>
      <c r="D33" s="175">
        <v>14</v>
      </c>
      <c r="E33" s="175"/>
      <c r="F33" s="175"/>
      <c r="G33" s="196">
        <f>D33+B33</f>
        <v>398</v>
      </c>
      <c r="H33" s="36">
        <v>28</v>
      </c>
      <c r="I33" s="167"/>
      <c r="J33" s="62"/>
      <c r="K33" s="39">
        <f t="shared" si="1"/>
        <v>426</v>
      </c>
      <c r="L33" s="77" t="s">
        <v>139</v>
      </c>
    </row>
    <row r="34" spans="1:12" ht="15.75">
      <c r="A34" s="56" t="s">
        <v>140</v>
      </c>
      <c r="B34" s="192">
        <v>177</v>
      </c>
      <c r="C34" s="175"/>
      <c r="D34" s="175">
        <v>33</v>
      </c>
      <c r="E34" s="175"/>
      <c r="F34" s="175"/>
      <c r="G34" s="193">
        <f>D34+B34</f>
        <v>210</v>
      </c>
      <c r="H34" s="36">
        <v>0</v>
      </c>
      <c r="I34" s="167"/>
      <c r="J34" s="62"/>
      <c r="K34" s="39">
        <f t="shared" si="1"/>
        <v>210</v>
      </c>
      <c r="L34" s="77" t="s">
        <v>140</v>
      </c>
    </row>
    <row r="35" spans="1:12" ht="15.75">
      <c r="A35" s="56" t="s">
        <v>141</v>
      </c>
      <c r="B35" s="192">
        <v>1159</v>
      </c>
      <c r="C35" s="175"/>
      <c r="D35" s="175">
        <v>34</v>
      </c>
      <c r="E35" s="175"/>
      <c r="F35" s="175"/>
      <c r="G35" s="193">
        <f>D35+B35</f>
        <v>1193</v>
      </c>
      <c r="H35" s="36">
        <v>43</v>
      </c>
      <c r="I35" s="167"/>
      <c r="J35" s="62"/>
      <c r="K35" s="39">
        <f t="shared" si="1"/>
        <v>1236</v>
      </c>
      <c r="L35" s="77" t="s">
        <v>141</v>
      </c>
    </row>
    <row r="36" spans="1:12" ht="15.75">
      <c r="A36" s="56" t="s">
        <v>142</v>
      </c>
      <c r="B36" s="192">
        <v>369</v>
      </c>
      <c r="C36" s="175"/>
      <c r="D36" s="175"/>
      <c r="E36" s="175"/>
      <c r="F36" s="175"/>
      <c r="G36" s="193">
        <v>369</v>
      </c>
      <c r="H36" s="36">
        <v>9</v>
      </c>
      <c r="I36" s="167"/>
      <c r="J36" s="62"/>
      <c r="K36" s="39">
        <f t="shared" si="1"/>
        <v>378</v>
      </c>
      <c r="L36" s="77" t="s">
        <v>142</v>
      </c>
    </row>
    <row r="37" spans="1:12" ht="15.75">
      <c r="A37" s="56" t="s">
        <v>143</v>
      </c>
      <c r="B37" s="192">
        <v>144</v>
      </c>
      <c r="C37" s="175"/>
      <c r="D37" s="175">
        <v>42</v>
      </c>
      <c r="E37" s="175" t="s">
        <v>116</v>
      </c>
      <c r="F37" s="175"/>
      <c r="G37" s="193">
        <f>D37+B37</f>
        <v>186</v>
      </c>
      <c r="H37" s="36">
        <v>0</v>
      </c>
      <c r="I37" s="167"/>
      <c r="J37" s="62"/>
      <c r="K37" s="39">
        <f t="shared" si="1"/>
        <v>186</v>
      </c>
      <c r="L37" s="77" t="s">
        <v>143</v>
      </c>
    </row>
    <row r="38" spans="1:12" ht="15.75">
      <c r="A38" s="56" t="s">
        <v>144</v>
      </c>
      <c r="B38" s="192">
        <v>1159</v>
      </c>
      <c r="C38" s="175"/>
      <c r="D38" s="175">
        <v>43</v>
      </c>
      <c r="E38" s="175"/>
      <c r="F38" s="175"/>
      <c r="G38" s="193">
        <f>D38+B38</f>
        <v>1202</v>
      </c>
      <c r="H38" s="36">
        <v>7</v>
      </c>
      <c r="I38" s="167">
        <v>88</v>
      </c>
      <c r="J38" s="62"/>
      <c r="K38" s="39">
        <f t="shared" si="1"/>
        <v>1297</v>
      </c>
      <c r="L38" s="77" t="s">
        <v>144</v>
      </c>
    </row>
    <row r="39" spans="1:12" ht="15.75">
      <c r="A39" s="56" t="s">
        <v>145</v>
      </c>
      <c r="B39" s="192">
        <v>1012</v>
      </c>
      <c r="C39" s="175"/>
      <c r="D39" s="175"/>
      <c r="E39" s="175"/>
      <c r="F39" s="175"/>
      <c r="G39" s="193">
        <v>1012</v>
      </c>
      <c r="H39" s="36">
        <v>0</v>
      </c>
      <c r="I39" s="167">
        <v>325</v>
      </c>
      <c r="J39" s="62"/>
      <c r="K39" s="39">
        <f t="shared" si="1"/>
        <v>1337</v>
      </c>
      <c r="L39" s="77" t="s">
        <v>145</v>
      </c>
    </row>
    <row r="40" spans="1:12" ht="15.75">
      <c r="A40" s="56" t="s">
        <v>146</v>
      </c>
      <c r="B40" s="192">
        <v>836</v>
      </c>
      <c r="C40" s="175"/>
      <c r="D40" s="175"/>
      <c r="E40" s="175"/>
      <c r="F40" s="175"/>
      <c r="G40" s="193">
        <v>836</v>
      </c>
      <c r="H40" s="36"/>
      <c r="I40" s="167">
        <v>44</v>
      </c>
      <c r="J40" s="62"/>
      <c r="K40" s="39">
        <f t="shared" si="1"/>
        <v>880</v>
      </c>
      <c r="L40" s="77" t="s">
        <v>146</v>
      </c>
    </row>
    <row r="41" spans="1:12" ht="15.75">
      <c r="A41" s="107" t="s">
        <v>294</v>
      </c>
      <c r="B41" s="192">
        <v>2831</v>
      </c>
      <c r="C41" s="175"/>
      <c r="D41" s="175"/>
      <c r="E41" s="175"/>
      <c r="F41" s="175">
        <v>99</v>
      </c>
      <c r="G41" s="193">
        <f aca="true" t="shared" si="2" ref="G41:G46">F41+D41+B41</f>
        <v>2930</v>
      </c>
      <c r="H41" s="36">
        <v>73</v>
      </c>
      <c r="I41" s="167"/>
      <c r="J41" s="62"/>
      <c r="K41" s="39">
        <f t="shared" si="1"/>
        <v>3003</v>
      </c>
      <c r="L41" s="150" t="s">
        <v>294</v>
      </c>
    </row>
    <row r="42" spans="1:12" ht="15.75">
      <c r="A42" s="107" t="s">
        <v>284</v>
      </c>
      <c r="B42" s="192">
        <v>3264</v>
      </c>
      <c r="C42" s="175"/>
      <c r="D42" s="175">
        <v>24</v>
      </c>
      <c r="E42" s="175"/>
      <c r="F42" s="175"/>
      <c r="G42" s="193">
        <f t="shared" si="2"/>
        <v>3288</v>
      </c>
      <c r="H42" s="69"/>
      <c r="I42" s="167"/>
      <c r="J42" s="62"/>
      <c r="K42" s="39">
        <f t="shared" si="1"/>
        <v>3288</v>
      </c>
      <c r="L42" s="150" t="s">
        <v>284</v>
      </c>
    </row>
    <row r="43" spans="1:12" ht="15.75">
      <c r="A43" s="107" t="s">
        <v>285</v>
      </c>
      <c r="B43" s="192">
        <v>1263</v>
      </c>
      <c r="C43" s="175"/>
      <c r="D43" s="175"/>
      <c r="E43" s="175"/>
      <c r="F43" s="175">
        <v>82</v>
      </c>
      <c r="G43" s="193">
        <f t="shared" si="2"/>
        <v>1345</v>
      </c>
      <c r="H43" s="69"/>
      <c r="I43" s="167"/>
      <c r="J43" s="62"/>
      <c r="K43" s="39">
        <f t="shared" si="1"/>
        <v>1345</v>
      </c>
      <c r="L43" s="150" t="s">
        <v>285</v>
      </c>
    </row>
    <row r="44" spans="1:12" ht="15.75">
      <c r="A44" s="56" t="s">
        <v>286</v>
      </c>
      <c r="B44" s="192">
        <v>8085</v>
      </c>
      <c r="C44" s="175"/>
      <c r="D44" s="175"/>
      <c r="E44" s="175"/>
      <c r="F44" s="175">
        <v>104</v>
      </c>
      <c r="G44" s="193">
        <f t="shared" si="2"/>
        <v>8189</v>
      </c>
      <c r="H44" s="167">
        <v>35</v>
      </c>
      <c r="I44" s="167"/>
      <c r="J44" s="62"/>
      <c r="K44" s="39">
        <f t="shared" si="1"/>
        <v>8224</v>
      </c>
      <c r="L44" s="105" t="s">
        <v>286</v>
      </c>
    </row>
    <row r="45" spans="1:12" ht="15.75">
      <c r="A45" s="56" t="s">
        <v>287</v>
      </c>
      <c r="B45" s="192">
        <v>7325</v>
      </c>
      <c r="C45" s="175"/>
      <c r="D45" s="175"/>
      <c r="E45" s="175"/>
      <c r="F45" s="175">
        <v>104</v>
      </c>
      <c r="G45" s="193">
        <f t="shared" si="2"/>
        <v>7429</v>
      </c>
      <c r="H45" s="167">
        <v>12</v>
      </c>
      <c r="I45" s="167"/>
      <c r="J45" s="62"/>
      <c r="K45" s="39">
        <f t="shared" si="1"/>
        <v>7441</v>
      </c>
      <c r="L45" s="105" t="s">
        <v>287</v>
      </c>
    </row>
    <row r="46" spans="1:12" ht="15.75">
      <c r="A46" s="107" t="s">
        <v>303</v>
      </c>
      <c r="B46" s="192">
        <v>8133</v>
      </c>
      <c r="C46" s="175"/>
      <c r="D46" s="175"/>
      <c r="E46" s="175"/>
      <c r="F46" s="175">
        <v>85</v>
      </c>
      <c r="G46" s="193">
        <f t="shared" si="2"/>
        <v>8218</v>
      </c>
      <c r="H46" s="171" t="s">
        <v>189</v>
      </c>
      <c r="I46" s="167"/>
      <c r="J46" s="62"/>
      <c r="K46" s="39">
        <f>SUM(G46:J46)</f>
        <v>8218</v>
      </c>
      <c r="L46" s="150" t="s">
        <v>303</v>
      </c>
    </row>
    <row r="47" spans="2:3" ht="15">
      <c r="B47" s="16"/>
      <c r="C47" s="16"/>
    </row>
    <row r="48" ht="15.75">
      <c r="B48" s="152" t="s">
        <v>288</v>
      </c>
    </row>
    <row r="49" ht="15.75">
      <c r="B49" s="152"/>
    </row>
    <row r="50" ht="15">
      <c r="B50" s="164" t="s">
        <v>325</v>
      </c>
    </row>
    <row r="51" ht="15">
      <c r="B51" s="33" t="s">
        <v>312</v>
      </c>
    </row>
    <row r="52" ht="15">
      <c r="B52" t="s">
        <v>313</v>
      </c>
    </row>
    <row r="53" ht="15">
      <c r="B53" t="s">
        <v>323</v>
      </c>
    </row>
    <row r="54" ht="15">
      <c r="C54" t="s">
        <v>182</v>
      </c>
    </row>
    <row r="55" ht="15">
      <c r="B55" t="s">
        <v>324</v>
      </c>
    </row>
    <row r="57" ht="15">
      <c r="B57" t="s">
        <v>183</v>
      </c>
    </row>
    <row r="58" ht="15">
      <c r="B58" t="s">
        <v>304</v>
      </c>
    </row>
  </sheetData>
  <sheetProtection/>
  <mergeCells count="5">
    <mergeCell ref="J10:J11"/>
    <mergeCell ref="B8:H8"/>
    <mergeCell ref="B9:G10"/>
    <mergeCell ref="H9:H10"/>
    <mergeCell ref="I10:I11"/>
  </mergeCells>
  <printOptions horizontalCentered="1"/>
  <pageMargins left="0.5" right="0.5" top="0.5" bottom="0.5" header="0.5" footer="0.5"/>
  <pageSetup horizontalDpi="600" verticalDpi="600" orientation="landscape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60"/>
  <sheetViews>
    <sheetView defaultGridColor="0" zoomScale="76" zoomScaleNormal="76" zoomScaleSheetLayoutView="75" colorId="22" workbookViewId="0" topLeftCell="M20">
      <selection activeCell="M57" sqref="M57"/>
    </sheetView>
  </sheetViews>
  <sheetFormatPr defaultColWidth="9.69921875" defaultRowHeight="15"/>
  <cols>
    <col min="1" max="1" width="8.69921875" style="0" customWidth="1"/>
    <col min="2" max="2" width="10.296875" style="0" bestFit="1" customWidth="1"/>
    <col min="3" max="3" width="9.796875" style="0" bestFit="1" customWidth="1"/>
    <col min="4" max="4" width="1.796875" style="0" customWidth="1"/>
    <col min="5" max="5" width="10.796875" style="0" customWidth="1"/>
    <col min="6" max="7" width="9.796875" style="0" bestFit="1" customWidth="1"/>
    <col min="8" max="8" width="8.69921875" style="0" customWidth="1"/>
    <col min="9" max="9" width="9.796875" style="0" bestFit="1" customWidth="1"/>
    <col min="10" max="13" width="7.69921875" style="0" customWidth="1"/>
    <col min="14" max="14" width="9.796875" style="0" customWidth="1"/>
    <col min="15" max="15" width="8.69921875" style="0" customWidth="1"/>
    <col min="16" max="16" width="2.69921875" style="0" customWidth="1"/>
    <col min="17" max="18" width="8.69921875" style="0" customWidth="1"/>
    <col min="19" max="19" width="7.69921875" style="0" customWidth="1"/>
    <col min="20" max="20" width="9.796875" style="0" bestFit="1" customWidth="1"/>
    <col min="21" max="21" width="11.69921875" style="0" customWidth="1"/>
    <col min="22" max="22" width="8.69921875" style="0" customWidth="1"/>
  </cols>
  <sheetData>
    <row r="1" spans="2:20" ht="15">
      <c r="B1" t="s">
        <v>166</v>
      </c>
      <c r="T1" t="s">
        <v>1</v>
      </c>
    </row>
    <row r="2" spans="2:21" ht="15">
      <c r="B2" t="s">
        <v>2</v>
      </c>
      <c r="T2" t="s">
        <v>3</v>
      </c>
      <c r="U2" s="126">
        <f>'FALL RUN'!$U$2</f>
        <v>38022</v>
      </c>
    </row>
    <row r="4" spans="2:21" ht="24" thickBot="1">
      <c r="B4" s="9"/>
      <c r="C4" s="59" t="s">
        <v>184</v>
      </c>
      <c r="D4" s="5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5.75">
      <c r="A5" s="12"/>
      <c r="B5" s="11"/>
      <c r="U5" s="12"/>
    </row>
    <row r="6" spans="1:21" ht="15.75">
      <c r="A6" s="12"/>
      <c r="B6" s="208" t="s">
        <v>326</v>
      </c>
      <c r="C6" s="216"/>
      <c r="D6" s="216"/>
      <c r="E6" s="210"/>
      <c r="F6" s="217" t="s">
        <v>168</v>
      </c>
      <c r="G6" s="96" t="s">
        <v>22</v>
      </c>
      <c r="H6" s="96" t="s">
        <v>14</v>
      </c>
      <c r="I6" s="96" t="s">
        <v>185</v>
      </c>
      <c r="J6" s="96" t="s">
        <v>39</v>
      </c>
      <c r="K6" s="96" t="s">
        <v>41</v>
      </c>
      <c r="L6" s="96" t="s">
        <v>42</v>
      </c>
      <c r="M6" s="96" t="s">
        <v>18</v>
      </c>
      <c r="N6" s="96" t="s">
        <v>47</v>
      </c>
      <c r="P6" s="11" t="s">
        <v>48</v>
      </c>
      <c r="Q6" s="11"/>
      <c r="R6" s="17"/>
      <c r="S6" s="78" t="s">
        <v>49</v>
      </c>
      <c r="T6" s="97" t="s">
        <v>179</v>
      </c>
      <c r="U6" s="202" t="s">
        <v>327</v>
      </c>
    </row>
    <row r="7" spans="1:22" ht="15.75">
      <c r="A7" s="56" t="s">
        <v>78</v>
      </c>
      <c r="B7" s="98" t="s">
        <v>186</v>
      </c>
      <c r="C7" s="98" t="s">
        <v>178</v>
      </c>
      <c r="E7" s="14"/>
      <c r="F7" s="217"/>
      <c r="G7" s="96" t="s">
        <v>67</v>
      </c>
      <c r="H7" s="96" t="s">
        <v>26</v>
      </c>
      <c r="I7" s="96" t="s">
        <v>70</v>
      </c>
      <c r="J7" s="96" t="s">
        <v>70</v>
      </c>
      <c r="K7" s="96" t="s">
        <v>70</v>
      </c>
      <c r="L7" s="96" t="s">
        <v>70</v>
      </c>
      <c r="M7" s="96" t="s">
        <v>46</v>
      </c>
      <c r="N7" s="96" t="s">
        <v>70</v>
      </c>
      <c r="O7" s="11"/>
      <c r="P7" s="11"/>
      <c r="Q7" s="11"/>
      <c r="R7" s="17"/>
      <c r="S7" s="78" t="s">
        <v>181</v>
      </c>
      <c r="T7" s="97" t="s">
        <v>181</v>
      </c>
      <c r="U7" s="202"/>
      <c r="V7" s="77" t="s">
        <v>78</v>
      </c>
    </row>
    <row r="8" spans="1:22" ht="16.5" thickBot="1">
      <c r="A8" s="25"/>
      <c r="B8" s="92" t="s">
        <v>187</v>
      </c>
      <c r="C8" s="92" t="s">
        <v>180</v>
      </c>
      <c r="D8" s="60"/>
      <c r="E8" s="93" t="s">
        <v>81</v>
      </c>
      <c r="F8" s="99"/>
      <c r="G8" s="66"/>
      <c r="H8" s="100" t="s">
        <v>70</v>
      </c>
      <c r="I8" s="67"/>
      <c r="J8" s="67"/>
      <c r="K8" s="67"/>
      <c r="L8" s="67"/>
      <c r="M8" s="100" t="s">
        <v>70</v>
      </c>
      <c r="N8" s="66"/>
      <c r="O8" s="92" t="s">
        <v>188</v>
      </c>
      <c r="P8" s="60"/>
      <c r="Q8" s="92" t="s">
        <v>86</v>
      </c>
      <c r="R8" s="93" t="s">
        <v>81</v>
      </c>
      <c r="S8" s="28"/>
      <c r="T8" s="68"/>
      <c r="U8" s="203"/>
      <c r="V8" s="31"/>
    </row>
    <row r="9" spans="1:22" ht="5.25" customHeight="1" thickTop="1">
      <c r="A9" s="13"/>
      <c r="E9" s="17"/>
      <c r="G9" s="14"/>
      <c r="H9" s="14"/>
      <c r="I9" s="14"/>
      <c r="J9" s="14"/>
      <c r="K9" s="14"/>
      <c r="L9" s="14"/>
      <c r="M9" s="14"/>
      <c r="N9" s="14"/>
      <c r="R9" s="17"/>
      <c r="S9" s="14"/>
      <c r="T9" s="32"/>
      <c r="U9" s="172"/>
      <c r="V9" s="11"/>
    </row>
    <row r="10" spans="1:22" ht="15.75">
      <c r="A10" s="56" t="s">
        <v>107</v>
      </c>
      <c r="B10" s="87" t="s">
        <v>97</v>
      </c>
      <c r="C10" s="33"/>
      <c r="D10" s="33"/>
      <c r="E10" s="17"/>
      <c r="F10" s="33"/>
      <c r="G10" s="36"/>
      <c r="H10" s="36"/>
      <c r="I10" s="36"/>
      <c r="J10" s="36">
        <v>2368</v>
      </c>
      <c r="K10" s="36"/>
      <c r="L10" s="36"/>
      <c r="M10" s="36"/>
      <c r="N10" s="36">
        <v>8700</v>
      </c>
      <c r="P10" s="87" t="s">
        <v>97</v>
      </c>
      <c r="Q10" s="33"/>
      <c r="R10" s="35"/>
      <c r="S10" s="36"/>
      <c r="T10" s="32"/>
      <c r="U10" s="39">
        <f aca="true" t="shared" si="0" ref="U10:U53">SUM(R10:T10)+SUM(E10:N10)</f>
        <v>11068</v>
      </c>
      <c r="V10" s="77" t="s">
        <v>107</v>
      </c>
    </row>
    <row r="11" spans="1:22" ht="15.75">
      <c r="A11" s="56" t="s">
        <v>108</v>
      </c>
      <c r="B11" s="87" t="s">
        <v>97</v>
      </c>
      <c r="C11" s="33"/>
      <c r="D11" s="33"/>
      <c r="E11" s="17"/>
      <c r="F11" s="33"/>
      <c r="G11" s="36"/>
      <c r="H11" s="36"/>
      <c r="I11" s="36"/>
      <c r="J11" s="36">
        <v>1245</v>
      </c>
      <c r="K11" s="36"/>
      <c r="L11" s="36"/>
      <c r="M11" s="36"/>
      <c r="N11" s="36">
        <v>3082</v>
      </c>
      <c r="O11" s="33"/>
      <c r="P11" s="33"/>
      <c r="Q11" s="33"/>
      <c r="R11" s="35"/>
      <c r="S11" s="36"/>
      <c r="T11" s="32"/>
      <c r="U11" s="39">
        <f t="shared" si="0"/>
        <v>4327</v>
      </c>
      <c r="V11" s="77" t="s">
        <v>108</v>
      </c>
    </row>
    <row r="12" spans="1:22" ht="15.75">
      <c r="A12" s="56" t="s">
        <v>109</v>
      </c>
      <c r="B12" s="87" t="s">
        <v>97</v>
      </c>
      <c r="C12" s="33"/>
      <c r="D12" s="33"/>
      <c r="E12" s="17"/>
      <c r="F12" s="33"/>
      <c r="G12" s="36"/>
      <c r="H12" s="36"/>
      <c r="I12" s="36"/>
      <c r="J12" s="36">
        <v>1692</v>
      </c>
      <c r="K12" s="36"/>
      <c r="L12" s="36"/>
      <c r="M12" s="36">
        <v>200</v>
      </c>
      <c r="N12" s="36">
        <v>1750</v>
      </c>
      <c r="O12" s="33"/>
      <c r="P12" s="33"/>
      <c r="Q12" s="33"/>
      <c r="R12" s="35"/>
      <c r="S12" s="36"/>
      <c r="T12" s="32"/>
      <c r="U12" s="39">
        <f t="shared" si="0"/>
        <v>3642</v>
      </c>
      <c r="V12" s="77" t="s">
        <v>109</v>
      </c>
    </row>
    <row r="13" spans="1:22" ht="15.75">
      <c r="A13" s="56" t="s">
        <v>110</v>
      </c>
      <c r="B13" s="87" t="s">
        <v>97</v>
      </c>
      <c r="C13" s="33"/>
      <c r="D13" s="33"/>
      <c r="E13" s="17"/>
      <c r="F13" s="33"/>
      <c r="G13" s="36">
        <v>0</v>
      </c>
      <c r="H13" s="36"/>
      <c r="I13" s="36"/>
      <c r="J13" s="36">
        <v>1315</v>
      </c>
      <c r="K13" s="36"/>
      <c r="L13" s="36">
        <v>2302</v>
      </c>
      <c r="M13" s="36">
        <v>500</v>
      </c>
      <c r="N13" s="36">
        <v>6100</v>
      </c>
      <c r="O13" s="33">
        <v>600</v>
      </c>
      <c r="P13" s="33"/>
      <c r="Q13" s="33"/>
      <c r="R13" s="35">
        <f aca="true" t="shared" si="1" ref="R13:R52">Q13+O13</f>
        <v>600</v>
      </c>
      <c r="S13" s="36"/>
      <c r="T13" s="32"/>
      <c r="U13" s="39">
        <f t="shared" si="0"/>
        <v>10817</v>
      </c>
      <c r="V13" s="77" t="s">
        <v>110</v>
      </c>
    </row>
    <row r="14" spans="1:22" ht="15.75">
      <c r="A14" s="56" t="s">
        <v>111</v>
      </c>
      <c r="B14" s="87" t="s">
        <v>97</v>
      </c>
      <c r="C14" s="33"/>
      <c r="D14" s="33"/>
      <c r="E14" s="17"/>
      <c r="F14" s="33"/>
      <c r="G14" s="36">
        <v>0</v>
      </c>
      <c r="H14" s="36"/>
      <c r="I14" s="36"/>
      <c r="J14" s="36">
        <v>1539</v>
      </c>
      <c r="K14" s="36"/>
      <c r="L14" s="36">
        <v>2874</v>
      </c>
      <c r="M14" s="36">
        <v>100</v>
      </c>
      <c r="N14" s="36">
        <v>600</v>
      </c>
      <c r="O14" s="33">
        <v>2908</v>
      </c>
      <c r="P14" s="101" t="s">
        <v>189</v>
      </c>
      <c r="Q14" s="33"/>
      <c r="R14" s="35">
        <f t="shared" si="1"/>
        <v>2908</v>
      </c>
      <c r="S14" s="36"/>
      <c r="T14" s="32"/>
      <c r="U14" s="39">
        <f t="shared" si="0"/>
        <v>8021</v>
      </c>
      <c r="V14" s="77" t="s">
        <v>111</v>
      </c>
    </row>
    <row r="15" spans="1:22" ht="15.75">
      <c r="A15" s="56" t="s">
        <v>112</v>
      </c>
      <c r="B15" s="87" t="s">
        <v>97</v>
      </c>
      <c r="C15" s="33"/>
      <c r="D15" s="33"/>
      <c r="E15" s="17"/>
      <c r="F15" s="33"/>
      <c r="G15" s="36">
        <v>0</v>
      </c>
      <c r="H15" s="36"/>
      <c r="I15" s="36"/>
      <c r="J15" s="36"/>
      <c r="K15" s="36"/>
      <c r="L15" s="36"/>
      <c r="M15" s="36">
        <v>50</v>
      </c>
      <c r="N15" s="36">
        <v>1000</v>
      </c>
      <c r="O15" s="33">
        <v>738</v>
      </c>
      <c r="P15" s="101" t="s">
        <v>189</v>
      </c>
      <c r="Q15" s="33"/>
      <c r="R15" s="35">
        <f t="shared" si="1"/>
        <v>738</v>
      </c>
      <c r="S15" s="36"/>
      <c r="T15" s="32"/>
      <c r="U15" s="39">
        <f t="shared" si="0"/>
        <v>1788</v>
      </c>
      <c r="V15" s="77" t="s">
        <v>112</v>
      </c>
    </row>
    <row r="16" spans="1:22" ht="15.75">
      <c r="A16" s="56" t="s">
        <v>113</v>
      </c>
      <c r="B16" s="87" t="s">
        <v>97</v>
      </c>
      <c r="C16" s="33"/>
      <c r="D16" s="33"/>
      <c r="E16" s="17"/>
      <c r="F16" s="33"/>
      <c r="G16" s="36">
        <v>0</v>
      </c>
      <c r="H16" s="36"/>
      <c r="I16" s="36"/>
      <c r="J16" s="36"/>
      <c r="K16" s="36"/>
      <c r="L16" s="36"/>
      <c r="M16" s="36">
        <v>50</v>
      </c>
      <c r="N16" s="36">
        <v>80</v>
      </c>
      <c r="O16" s="33">
        <v>297</v>
      </c>
      <c r="P16" s="101" t="s">
        <v>189</v>
      </c>
      <c r="Q16" s="33"/>
      <c r="R16" s="35">
        <f t="shared" si="1"/>
        <v>297</v>
      </c>
      <c r="S16" s="36"/>
      <c r="T16" s="32"/>
      <c r="U16" s="39">
        <f t="shared" si="0"/>
        <v>427</v>
      </c>
      <c r="V16" s="77" t="s">
        <v>113</v>
      </c>
    </row>
    <row r="17" spans="1:22" ht="15.75">
      <c r="A17" s="56" t="s">
        <v>114</v>
      </c>
      <c r="B17" s="87" t="s">
        <v>97</v>
      </c>
      <c r="C17" s="33"/>
      <c r="D17" s="33"/>
      <c r="E17" s="17"/>
      <c r="F17" s="33"/>
      <c r="G17" s="36"/>
      <c r="H17" s="36"/>
      <c r="I17" s="36"/>
      <c r="J17" s="36"/>
      <c r="K17" s="36"/>
      <c r="L17" s="36"/>
      <c r="M17" s="36">
        <v>150</v>
      </c>
      <c r="N17" s="36">
        <v>180</v>
      </c>
      <c r="O17" s="33"/>
      <c r="P17" s="33"/>
      <c r="Q17" s="33">
        <v>146</v>
      </c>
      <c r="R17" s="35">
        <f t="shared" si="1"/>
        <v>146</v>
      </c>
      <c r="S17" s="36"/>
      <c r="T17" s="32"/>
      <c r="U17" s="39">
        <f t="shared" si="0"/>
        <v>476</v>
      </c>
      <c r="V17" s="77" t="s">
        <v>114</v>
      </c>
    </row>
    <row r="18" spans="1:22" ht="15.75">
      <c r="A18" s="56" t="s">
        <v>115</v>
      </c>
      <c r="B18" s="87" t="s">
        <v>97</v>
      </c>
      <c r="C18" s="33"/>
      <c r="D18" s="33"/>
      <c r="E18" s="17"/>
      <c r="F18" s="33"/>
      <c r="G18" s="36">
        <v>0</v>
      </c>
      <c r="H18" s="36"/>
      <c r="I18" s="36"/>
      <c r="J18" s="36"/>
      <c r="K18" s="36"/>
      <c r="L18" s="36"/>
      <c r="M18" s="36">
        <v>175</v>
      </c>
      <c r="N18" s="36">
        <v>280</v>
      </c>
      <c r="O18" s="33"/>
      <c r="P18" s="33"/>
      <c r="Q18" s="33">
        <v>208</v>
      </c>
      <c r="R18" s="35">
        <f t="shared" si="1"/>
        <v>208</v>
      </c>
      <c r="S18" s="36"/>
      <c r="T18" s="32"/>
      <c r="U18" s="39">
        <f t="shared" si="0"/>
        <v>663</v>
      </c>
      <c r="V18" s="77" t="s">
        <v>115</v>
      </c>
    </row>
    <row r="19" spans="1:22" ht="15.75">
      <c r="A19" s="88" t="s">
        <v>117</v>
      </c>
      <c r="B19" s="178">
        <v>20000</v>
      </c>
      <c r="C19" s="178"/>
      <c r="D19" s="178"/>
      <c r="E19" s="197">
        <f aca="true" t="shared" si="2" ref="E19:E45">B19+C19</f>
        <v>20000</v>
      </c>
      <c r="F19" s="45"/>
      <c r="G19" s="49">
        <v>0</v>
      </c>
      <c r="H19" s="49"/>
      <c r="I19" s="49"/>
      <c r="J19" s="49"/>
      <c r="K19" s="49"/>
      <c r="L19" s="49"/>
      <c r="M19" s="49">
        <v>200</v>
      </c>
      <c r="N19" s="49">
        <v>830</v>
      </c>
      <c r="O19" s="45"/>
      <c r="P19" s="45"/>
      <c r="Q19" s="45">
        <v>348</v>
      </c>
      <c r="R19" s="48">
        <f t="shared" si="1"/>
        <v>348</v>
      </c>
      <c r="S19" s="49"/>
      <c r="T19" s="70"/>
      <c r="U19" s="51">
        <f t="shared" si="0"/>
        <v>21378</v>
      </c>
      <c r="V19" s="89" t="s">
        <v>117</v>
      </c>
    </row>
    <row r="20" spans="1:22" ht="15.75">
      <c r="A20" s="56" t="s">
        <v>118</v>
      </c>
      <c r="B20" s="175">
        <v>3652</v>
      </c>
      <c r="C20" s="175"/>
      <c r="D20" s="175"/>
      <c r="E20" s="176">
        <f t="shared" si="2"/>
        <v>3652</v>
      </c>
      <c r="F20" s="33"/>
      <c r="G20" s="36"/>
      <c r="H20" s="36"/>
      <c r="I20" s="36"/>
      <c r="J20" s="36">
        <v>1500</v>
      </c>
      <c r="K20" s="36"/>
      <c r="L20" s="36">
        <v>2000</v>
      </c>
      <c r="M20" s="36"/>
      <c r="N20" s="36">
        <v>285</v>
      </c>
      <c r="O20" s="33"/>
      <c r="P20" s="33"/>
      <c r="Q20" s="33">
        <v>235</v>
      </c>
      <c r="R20" s="35">
        <f t="shared" si="1"/>
        <v>235</v>
      </c>
      <c r="S20" s="36"/>
      <c r="T20" s="32"/>
      <c r="U20" s="39">
        <f t="shared" si="0"/>
        <v>7672</v>
      </c>
      <c r="V20" s="77" t="s">
        <v>118</v>
      </c>
    </row>
    <row r="21" spans="1:22" ht="15.75">
      <c r="A21" s="56" t="s">
        <v>119</v>
      </c>
      <c r="B21" s="175">
        <v>5830</v>
      </c>
      <c r="C21" s="175"/>
      <c r="D21" s="175"/>
      <c r="E21" s="176">
        <f t="shared" si="2"/>
        <v>5830</v>
      </c>
      <c r="F21" s="33"/>
      <c r="G21" s="36"/>
      <c r="H21" s="36"/>
      <c r="I21" s="36"/>
      <c r="J21" s="36">
        <v>1000</v>
      </c>
      <c r="K21" s="36"/>
      <c r="L21" s="36">
        <v>1500</v>
      </c>
      <c r="M21" s="36">
        <v>0</v>
      </c>
      <c r="N21" s="36">
        <v>470</v>
      </c>
      <c r="O21" s="33"/>
      <c r="P21" s="33"/>
      <c r="Q21" s="33">
        <v>481</v>
      </c>
      <c r="R21" s="35">
        <f t="shared" si="1"/>
        <v>481</v>
      </c>
      <c r="S21" s="36"/>
      <c r="T21" s="32"/>
      <c r="U21" s="39">
        <f t="shared" si="0"/>
        <v>9281</v>
      </c>
      <c r="V21" s="77" t="s">
        <v>119</v>
      </c>
    </row>
    <row r="22" spans="1:22" ht="15.75">
      <c r="A22" s="56" t="s">
        <v>120</v>
      </c>
      <c r="B22" s="175">
        <v>7038</v>
      </c>
      <c r="C22" s="175"/>
      <c r="D22" s="175"/>
      <c r="E22" s="176">
        <f t="shared" si="2"/>
        <v>7038</v>
      </c>
      <c r="F22" s="33"/>
      <c r="G22" s="36"/>
      <c r="H22" s="36"/>
      <c r="I22" s="36"/>
      <c r="J22" s="36">
        <v>500</v>
      </c>
      <c r="K22" s="36"/>
      <c r="L22" s="36">
        <v>400</v>
      </c>
      <c r="M22" s="36"/>
      <c r="N22" s="36">
        <v>150</v>
      </c>
      <c r="O22" s="33"/>
      <c r="P22" s="33"/>
      <c r="Q22" s="33">
        <v>256</v>
      </c>
      <c r="R22" s="35">
        <f t="shared" si="1"/>
        <v>256</v>
      </c>
      <c r="S22" s="36"/>
      <c r="T22" s="71">
        <v>500</v>
      </c>
      <c r="U22" s="39">
        <f t="shared" si="0"/>
        <v>8844</v>
      </c>
      <c r="V22" s="77" t="s">
        <v>120</v>
      </c>
    </row>
    <row r="23" spans="1:22" ht="15.75">
      <c r="A23" s="56" t="s">
        <v>121</v>
      </c>
      <c r="B23" s="175">
        <v>7175</v>
      </c>
      <c r="C23" s="175"/>
      <c r="D23" s="175"/>
      <c r="E23" s="176">
        <f t="shared" si="2"/>
        <v>7175</v>
      </c>
      <c r="F23" s="33"/>
      <c r="G23" s="36"/>
      <c r="H23" s="36"/>
      <c r="I23" s="36"/>
      <c r="J23" s="36">
        <v>1700</v>
      </c>
      <c r="K23" s="36"/>
      <c r="L23" s="36">
        <v>2000</v>
      </c>
      <c r="M23" s="36">
        <v>50</v>
      </c>
      <c r="N23" s="36">
        <v>300</v>
      </c>
      <c r="O23" s="33"/>
      <c r="P23" s="33"/>
      <c r="Q23" s="33">
        <v>205</v>
      </c>
      <c r="R23" s="35">
        <f t="shared" si="1"/>
        <v>205</v>
      </c>
      <c r="S23" s="36"/>
      <c r="T23" s="32"/>
      <c r="U23" s="39">
        <f t="shared" si="0"/>
        <v>11430</v>
      </c>
      <c r="V23" s="77" t="s">
        <v>121</v>
      </c>
    </row>
    <row r="24" spans="1:22" ht="15.75">
      <c r="A24" s="56" t="s">
        <v>122</v>
      </c>
      <c r="B24" s="175">
        <v>3800</v>
      </c>
      <c r="C24" s="175"/>
      <c r="D24" s="175"/>
      <c r="E24" s="176">
        <f t="shared" si="2"/>
        <v>3800</v>
      </c>
      <c r="F24" s="33"/>
      <c r="G24" s="36"/>
      <c r="H24" s="36"/>
      <c r="I24" s="36"/>
      <c r="J24" s="36">
        <v>1500</v>
      </c>
      <c r="K24" s="36"/>
      <c r="L24" s="36">
        <v>3500</v>
      </c>
      <c r="M24" s="36">
        <v>100</v>
      </c>
      <c r="N24" s="36">
        <v>150</v>
      </c>
      <c r="O24" s="33"/>
      <c r="P24" s="33"/>
      <c r="Q24" s="33">
        <v>198</v>
      </c>
      <c r="R24" s="35">
        <f t="shared" si="1"/>
        <v>198</v>
      </c>
      <c r="S24" s="36"/>
      <c r="T24" s="32"/>
      <c r="U24" s="39">
        <f t="shared" si="0"/>
        <v>9248</v>
      </c>
      <c r="V24" s="77" t="s">
        <v>122</v>
      </c>
    </row>
    <row r="25" spans="1:22" ht="15.75">
      <c r="A25" s="56" t="s">
        <v>123</v>
      </c>
      <c r="B25" s="175">
        <v>10234</v>
      </c>
      <c r="C25" s="175"/>
      <c r="D25" s="175"/>
      <c r="E25" s="176">
        <f t="shared" si="2"/>
        <v>10234</v>
      </c>
      <c r="F25" s="33"/>
      <c r="G25" s="36"/>
      <c r="H25" s="36"/>
      <c r="I25" s="36"/>
      <c r="J25" s="36">
        <v>3500</v>
      </c>
      <c r="K25" s="36"/>
      <c r="L25" s="36">
        <v>8500</v>
      </c>
      <c r="M25" s="36"/>
      <c r="N25" s="36">
        <v>650</v>
      </c>
      <c r="O25" s="33"/>
      <c r="P25" s="33"/>
      <c r="Q25" s="33">
        <v>691</v>
      </c>
      <c r="R25" s="35">
        <f t="shared" si="1"/>
        <v>691</v>
      </c>
      <c r="S25" s="36"/>
      <c r="T25" s="32"/>
      <c r="U25" s="39">
        <f t="shared" si="0"/>
        <v>23575</v>
      </c>
      <c r="V25" s="77" t="s">
        <v>123</v>
      </c>
    </row>
    <row r="26" spans="1:22" ht="15.75">
      <c r="A26" s="56" t="s">
        <v>124</v>
      </c>
      <c r="B26" s="175">
        <v>25095</v>
      </c>
      <c r="C26" s="175"/>
      <c r="D26" s="175"/>
      <c r="E26" s="176">
        <f t="shared" si="2"/>
        <v>25095</v>
      </c>
      <c r="F26" s="33"/>
      <c r="G26" s="36"/>
      <c r="H26" s="36"/>
      <c r="I26" s="36"/>
      <c r="J26" s="36"/>
      <c r="K26" s="36"/>
      <c r="L26" s="36"/>
      <c r="M26" s="36"/>
      <c r="N26" s="36">
        <v>46</v>
      </c>
      <c r="O26" s="33"/>
      <c r="P26" s="33"/>
      <c r="Q26" s="33">
        <v>699</v>
      </c>
      <c r="R26" s="35">
        <f t="shared" si="1"/>
        <v>699</v>
      </c>
      <c r="S26" s="36"/>
      <c r="T26" s="32"/>
      <c r="U26" s="39">
        <f t="shared" si="0"/>
        <v>25840</v>
      </c>
      <c r="V26" s="77" t="s">
        <v>124</v>
      </c>
    </row>
    <row r="27" spans="1:22" ht="15.75">
      <c r="A27" s="56" t="s">
        <v>125</v>
      </c>
      <c r="B27" s="175">
        <v>11545</v>
      </c>
      <c r="C27" s="175"/>
      <c r="D27" s="175"/>
      <c r="E27" s="176">
        <f t="shared" si="2"/>
        <v>11545</v>
      </c>
      <c r="F27" s="33"/>
      <c r="G27" s="36"/>
      <c r="H27" s="36"/>
      <c r="I27" s="36"/>
      <c r="J27" s="36">
        <v>460</v>
      </c>
      <c r="K27" s="36"/>
      <c r="L27" s="36">
        <v>340</v>
      </c>
      <c r="M27" s="36">
        <v>100</v>
      </c>
      <c r="N27" s="36">
        <v>100</v>
      </c>
      <c r="O27" s="33"/>
      <c r="P27" s="33"/>
      <c r="Q27" s="33">
        <v>185</v>
      </c>
      <c r="R27" s="35">
        <f t="shared" si="1"/>
        <v>185</v>
      </c>
      <c r="S27" s="36"/>
      <c r="T27" s="32"/>
      <c r="U27" s="39">
        <f t="shared" si="0"/>
        <v>12730</v>
      </c>
      <c r="V27" s="77" t="s">
        <v>125</v>
      </c>
    </row>
    <row r="28" spans="1:22" ht="15.75">
      <c r="A28" s="56" t="s">
        <v>126</v>
      </c>
      <c r="B28" s="175">
        <v>5669</v>
      </c>
      <c r="C28" s="175"/>
      <c r="D28" s="175"/>
      <c r="E28" s="176">
        <f t="shared" si="2"/>
        <v>5669</v>
      </c>
      <c r="F28" s="33"/>
      <c r="G28" s="36"/>
      <c r="H28" s="36"/>
      <c r="I28" s="36"/>
      <c r="J28" s="36">
        <v>925</v>
      </c>
      <c r="K28" s="36"/>
      <c r="L28" s="36">
        <v>1200</v>
      </c>
      <c r="M28" s="36"/>
      <c r="N28" s="36">
        <v>128</v>
      </c>
      <c r="O28" s="33">
        <v>2</v>
      </c>
      <c r="P28" s="33"/>
      <c r="Q28" s="33">
        <v>202</v>
      </c>
      <c r="R28" s="35">
        <f t="shared" si="1"/>
        <v>204</v>
      </c>
      <c r="S28" s="36"/>
      <c r="T28" s="32"/>
      <c r="U28" s="39">
        <f t="shared" si="0"/>
        <v>8126</v>
      </c>
      <c r="V28" s="77" t="s">
        <v>126</v>
      </c>
    </row>
    <row r="29" spans="1:22" ht="15.75">
      <c r="A29" s="88" t="s">
        <v>127</v>
      </c>
      <c r="B29" s="178">
        <v>2856</v>
      </c>
      <c r="C29" s="178"/>
      <c r="D29" s="178"/>
      <c r="E29" s="197">
        <f t="shared" si="2"/>
        <v>2856</v>
      </c>
      <c r="F29" s="45"/>
      <c r="G29" s="49"/>
      <c r="H29" s="49"/>
      <c r="I29" s="49"/>
      <c r="J29" s="49"/>
      <c r="K29" s="49"/>
      <c r="L29" s="49"/>
      <c r="M29" s="49"/>
      <c r="N29" s="49">
        <v>10</v>
      </c>
      <c r="O29" s="45"/>
      <c r="P29" s="45"/>
      <c r="Q29" s="45">
        <v>250</v>
      </c>
      <c r="R29" s="48">
        <f t="shared" si="1"/>
        <v>250</v>
      </c>
      <c r="S29" s="49"/>
      <c r="T29" s="70"/>
      <c r="U29" s="51">
        <f t="shared" si="0"/>
        <v>3116</v>
      </c>
      <c r="V29" s="89" t="s">
        <v>127</v>
      </c>
    </row>
    <row r="30" spans="1:22" ht="15.75">
      <c r="A30" s="56" t="s">
        <v>128</v>
      </c>
      <c r="B30" s="175">
        <v>9363</v>
      </c>
      <c r="C30" s="175">
        <v>6</v>
      </c>
      <c r="D30" s="175" t="s">
        <v>99</v>
      </c>
      <c r="E30" s="176">
        <f t="shared" si="2"/>
        <v>9369</v>
      </c>
      <c r="F30" s="33"/>
      <c r="G30" s="36"/>
      <c r="H30" s="36"/>
      <c r="I30" s="36"/>
      <c r="J30" s="36">
        <v>500</v>
      </c>
      <c r="K30" s="36"/>
      <c r="L30" s="36">
        <v>1500</v>
      </c>
      <c r="M30" s="36"/>
      <c r="N30" s="36">
        <v>226</v>
      </c>
      <c r="O30" s="33">
        <v>400</v>
      </c>
      <c r="P30" s="33"/>
      <c r="Q30" s="33">
        <v>269</v>
      </c>
      <c r="R30" s="35">
        <f t="shared" si="1"/>
        <v>669</v>
      </c>
      <c r="S30" s="36">
        <v>200</v>
      </c>
      <c r="T30" s="32"/>
      <c r="U30" s="39">
        <f t="shared" si="0"/>
        <v>12464</v>
      </c>
      <c r="V30" s="77" t="s">
        <v>128</v>
      </c>
    </row>
    <row r="31" spans="1:22" ht="15.75">
      <c r="A31" s="56" t="s">
        <v>129</v>
      </c>
      <c r="B31" s="175">
        <v>20655</v>
      </c>
      <c r="C31" s="175"/>
      <c r="D31" s="175"/>
      <c r="E31" s="176">
        <f t="shared" si="2"/>
        <v>20655</v>
      </c>
      <c r="F31" s="33"/>
      <c r="G31" s="36"/>
      <c r="H31" s="36"/>
      <c r="I31" s="36"/>
      <c r="J31" s="36"/>
      <c r="K31" s="36"/>
      <c r="L31" s="36"/>
      <c r="M31" s="36"/>
      <c r="N31" s="36">
        <v>250</v>
      </c>
      <c r="O31" s="33">
        <v>531</v>
      </c>
      <c r="P31" s="33"/>
      <c r="Q31" s="33">
        <v>469</v>
      </c>
      <c r="R31" s="35">
        <f t="shared" si="1"/>
        <v>1000</v>
      </c>
      <c r="S31" s="36">
        <v>200</v>
      </c>
      <c r="T31" s="32"/>
      <c r="U31" s="39">
        <f t="shared" si="0"/>
        <v>22105</v>
      </c>
      <c r="V31" s="77" t="s">
        <v>129</v>
      </c>
    </row>
    <row r="32" spans="1:22" ht="15.75">
      <c r="A32" s="56" t="s">
        <v>130</v>
      </c>
      <c r="B32" s="175">
        <v>23156</v>
      </c>
      <c r="C32" s="175"/>
      <c r="D32" s="175"/>
      <c r="E32" s="176">
        <f t="shared" si="2"/>
        <v>23156</v>
      </c>
      <c r="F32" s="33"/>
      <c r="G32" s="36"/>
      <c r="H32" s="36"/>
      <c r="I32" s="36"/>
      <c r="J32" s="36">
        <v>700</v>
      </c>
      <c r="K32" s="36"/>
      <c r="L32" s="36">
        <v>1500</v>
      </c>
      <c r="M32" s="36"/>
      <c r="N32" s="36">
        <v>534</v>
      </c>
      <c r="O32" s="33">
        <v>90</v>
      </c>
      <c r="P32" s="33"/>
      <c r="Q32" s="33">
        <v>1910</v>
      </c>
      <c r="R32" s="35">
        <f t="shared" si="1"/>
        <v>2000</v>
      </c>
      <c r="S32" s="36"/>
      <c r="T32" s="32"/>
      <c r="U32" s="39">
        <f t="shared" si="0"/>
        <v>27890</v>
      </c>
      <c r="V32" s="77" t="s">
        <v>130</v>
      </c>
    </row>
    <row r="33" spans="1:22" ht="15.75">
      <c r="A33" s="56" t="s">
        <v>131</v>
      </c>
      <c r="B33" s="175">
        <v>3854</v>
      </c>
      <c r="C33" s="175">
        <v>1793</v>
      </c>
      <c r="D33" s="175"/>
      <c r="E33" s="176">
        <f t="shared" si="2"/>
        <v>5647</v>
      </c>
      <c r="F33" s="33"/>
      <c r="G33" s="36"/>
      <c r="H33" s="36"/>
      <c r="I33" s="36">
        <v>59</v>
      </c>
      <c r="J33" s="36"/>
      <c r="K33" s="36"/>
      <c r="L33" s="36">
        <v>500</v>
      </c>
      <c r="M33" s="36"/>
      <c r="N33" s="36">
        <v>50</v>
      </c>
      <c r="O33" s="33"/>
      <c r="P33" s="33"/>
      <c r="Q33" s="33">
        <v>1702</v>
      </c>
      <c r="R33" s="35">
        <f t="shared" si="1"/>
        <v>1702</v>
      </c>
      <c r="S33" s="36"/>
      <c r="T33" s="32"/>
      <c r="U33" s="39">
        <f t="shared" si="0"/>
        <v>7958</v>
      </c>
      <c r="V33" s="77" t="s">
        <v>131</v>
      </c>
    </row>
    <row r="34" spans="1:22" ht="15.75">
      <c r="A34" s="56" t="s">
        <v>132</v>
      </c>
      <c r="B34" s="175">
        <v>7823</v>
      </c>
      <c r="C34" s="175"/>
      <c r="D34" s="175"/>
      <c r="E34" s="176">
        <f t="shared" si="2"/>
        <v>7823</v>
      </c>
      <c r="F34" s="33"/>
      <c r="G34" s="36"/>
      <c r="H34" s="36"/>
      <c r="I34" s="36"/>
      <c r="J34" s="36">
        <v>191</v>
      </c>
      <c r="K34" s="36"/>
      <c r="L34" s="36"/>
      <c r="M34" s="36">
        <v>0</v>
      </c>
      <c r="N34" s="36">
        <v>23</v>
      </c>
      <c r="O34" s="33"/>
      <c r="P34" s="33"/>
      <c r="Q34" s="33">
        <v>1562</v>
      </c>
      <c r="R34" s="35">
        <f t="shared" si="1"/>
        <v>1562</v>
      </c>
      <c r="S34" s="36"/>
      <c r="T34" s="32"/>
      <c r="U34" s="39">
        <f t="shared" si="0"/>
        <v>9599</v>
      </c>
      <c r="V34" s="77" t="s">
        <v>132</v>
      </c>
    </row>
    <row r="35" spans="1:22" ht="15.75">
      <c r="A35" s="56" t="s">
        <v>133</v>
      </c>
      <c r="B35" s="175">
        <v>10200</v>
      </c>
      <c r="C35" s="175">
        <v>2713</v>
      </c>
      <c r="D35" s="175"/>
      <c r="E35" s="176">
        <f t="shared" si="2"/>
        <v>12913</v>
      </c>
      <c r="F35" s="33"/>
      <c r="G35" s="36"/>
      <c r="H35" s="36"/>
      <c r="I35" s="36"/>
      <c r="J35" s="36">
        <v>121</v>
      </c>
      <c r="K35" s="36"/>
      <c r="L35" s="36">
        <v>301</v>
      </c>
      <c r="M35" s="36">
        <v>0</v>
      </c>
      <c r="N35" s="36">
        <v>254</v>
      </c>
      <c r="O35" s="33"/>
      <c r="P35" s="33"/>
      <c r="Q35" s="33">
        <v>1632</v>
      </c>
      <c r="R35" s="35">
        <f t="shared" si="1"/>
        <v>1632</v>
      </c>
      <c r="S35" s="36"/>
      <c r="T35" s="32"/>
      <c r="U35" s="39">
        <f t="shared" si="0"/>
        <v>15221</v>
      </c>
      <c r="V35" s="77" t="s">
        <v>133</v>
      </c>
    </row>
    <row r="36" spans="1:22" ht="15.75">
      <c r="A36" s="56" t="s">
        <v>135</v>
      </c>
      <c r="B36" s="175">
        <v>15948</v>
      </c>
      <c r="C36" s="175">
        <v>6110</v>
      </c>
      <c r="D36" s="175"/>
      <c r="E36" s="176">
        <f t="shared" si="2"/>
        <v>22058</v>
      </c>
      <c r="F36" s="33"/>
      <c r="G36" s="36"/>
      <c r="H36" s="36"/>
      <c r="I36" s="36"/>
      <c r="J36" s="36">
        <v>291</v>
      </c>
      <c r="K36" s="36"/>
      <c r="L36" s="36">
        <v>543</v>
      </c>
      <c r="M36" s="36"/>
      <c r="N36" s="36">
        <v>1371</v>
      </c>
      <c r="O36" s="33"/>
      <c r="P36" s="33"/>
      <c r="Q36" s="33">
        <v>1433</v>
      </c>
      <c r="R36" s="35">
        <f t="shared" si="1"/>
        <v>1433</v>
      </c>
      <c r="S36" s="36"/>
      <c r="T36" s="32"/>
      <c r="U36" s="39">
        <f t="shared" si="0"/>
        <v>25696</v>
      </c>
      <c r="V36" s="77" t="s">
        <v>135</v>
      </c>
    </row>
    <row r="37" spans="1:22" ht="15.75">
      <c r="A37" s="56" t="s">
        <v>136</v>
      </c>
      <c r="B37" s="175">
        <v>10911</v>
      </c>
      <c r="C37" s="175">
        <v>1460</v>
      </c>
      <c r="D37" s="175"/>
      <c r="E37" s="176">
        <f t="shared" si="2"/>
        <v>12371</v>
      </c>
      <c r="F37" s="33"/>
      <c r="G37" s="36"/>
      <c r="H37" s="36"/>
      <c r="I37" s="36"/>
      <c r="J37" s="36">
        <v>90</v>
      </c>
      <c r="K37" s="36"/>
      <c r="L37" s="36">
        <v>200</v>
      </c>
      <c r="M37" s="36"/>
      <c r="N37" s="36">
        <v>14</v>
      </c>
      <c r="O37" s="33"/>
      <c r="P37" s="33"/>
      <c r="Q37" s="33">
        <v>1213</v>
      </c>
      <c r="R37" s="35">
        <f t="shared" si="1"/>
        <v>1213</v>
      </c>
      <c r="S37" s="36"/>
      <c r="T37" s="32"/>
      <c r="U37" s="39">
        <f t="shared" si="0"/>
        <v>13888</v>
      </c>
      <c r="V37" s="77" t="s">
        <v>136</v>
      </c>
    </row>
    <row r="38" spans="1:22" ht="15.75">
      <c r="A38" s="56" t="s">
        <v>137</v>
      </c>
      <c r="B38" s="175">
        <v>9601</v>
      </c>
      <c r="C38" s="175">
        <v>266</v>
      </c>
      <c r="D38" s="175"/>
      <c r="E38" s="176">
        <f t="shared" si="2"/>
        <v>9867</v>
      </c>
      <c r="F38" s="33"/>
      <c r="G38" s="36"/>
      <c r="H38" s="36"/>
      <c r="I38" s="36"/>
      <c r="J38" s="36">
        <v>572</v>
      </c>
      <c r="K38" s="36"/>
      <c r="L38" s="36">
        <v>371</v>
      </c>
      <c r="M38" s="36"/>
      <c r="N38" s="36">
        <v>1290</v>
      </c>
      <c r="O38" s="33"/>
      <c r="P38" s="33"/>
      <c r="Q38" s="33">
        <v>6833</v>
      </c>
      <c r="R38" s="35">
        <f t="shared" si="1"/>
        <v>6833</v>
      </c>
      <c r="S38" s="36"/>
      <c r="T38" s="32"/>
      <c r="U38" s="39">
        <f t="shared" si="0"/>
        <v>18933</v>
      </c>
      <c r="V38" s="77" t="s">
        <v>137</v>
      </c>
    </row>
    <row r="39" spans="1:22" ht="15.75">
      <c r="A39" s="88" t="s">
        <v>138</v>
      </c>
      <c r="B39" s="178">
        <v>5131</v>
      </c>
      <c r="C39" s="178">
        <v>0</v>
      </c>
      <c r="D39" s="178"/>
      <c r="E39" s="197">
        <f t="shared" si="2"/>
        <v>5131</v>
      </c>
      <c r="F39" s="45">
        <v>7</v>
      </c>
      <c r="G39" s="49"/>
      <c r="H39" s="49">
        <v>0</v>
      </c>
      <c r="I39" s="49"/>
      <c r="J39" s="49">
        <v>563</v>
      </c>
      <c r="K39" s="49"/>
      <c r="L39" s="49">
        <v>84</v>
      </c>
      <c r="M39" s="49"/>
      <c r="N39" s="49">
        <v>1300</v>
      </c>
      <c r="O39" s="45"/>
      <c r="P39" s="45"/>
      <c r="Q39" s="45">
        <v>5078</v>
      </c>
      <c r="R39" s="48">
        <f t="shared" si="1"/>
        <v>5078</v>
      </c>
      <c r="S39" s="49"/>
      <c r="T39" s="70"/>
      <c r="U39" s="51">
        <f t="shared" si="0"/>
        <v>12163</v>
      </c>
      <c r="V39" s="89" t="s">
        <v>138</v>
      </c>
    </row>
    <row r="40" spans="1:22" ht="15.75">
      <c r="A40" s="56" t="s">
        <v>139</v>
      </c>
      <c r="B40" s="175">
        <v>3896</v>
      </c>
      <c r="C40" s="175">
        <v>302</v>
      </c>
      <c r="D40" s="175"/>
      <c r="E40" s="176">
        <f t="shared" si="2"/>
        <v>4198</v>
      </c>
      <c r="F40" s="33">
        <v>2</v>
      </c>
      <c r="G40" s="36"/>
      <c r="H40" s="36"/>
      <c r="I40" s="36"/>
      <c r="J40" s="36">
        <v>844</v>
      </c>
      <c r="K40" s="36"/>
      <c r="L40" s="36">
        <v>496</v>
      </c>
      <c r="M40" s="36"/>
      <c r="N40" s="36">
        <v>250</v>
      </c>
      <c r="O40" s="33"/>
      <c r="P40" s="33"/>
      <c r="Q40" s="33">
        <v>1893</v>
      </c>
      <c r="R40" s="35">
        <f t="shared" si="1"/>
        <v>1893</v>
      </c>
      <c r="S40" s="36"/>
      <c r="T40" s="32"/>
      <c r="U40" s="39">
        <f t="shared" si="0"/>
        <v>7683</v>
      </c>
      <c r="V40" s="77" t="s">
        <v>139</v>
      </c>
    </row>
    <row r="41" spans="1:22" ht="15.75">
      <c r="A41" s="56" t="s">
        <v>140</v>
      </c>
      <c r="B41" s="175">
        <v>766</v>
      </c>
      <c r="C41" s="175">
        <v>59</v>
      </c>
      <c r="D41" s="175"/>
      <c r="E41" s="176">
        <f t="shared" si="2"/>
        <v>825</v>
      </c>
      <c r="F41" s="33"/>
      <c r="G41" s="36"/>
      <c r="H41" s="36"/>
      <c r="I41" s="36"/>
      <c r="J41" s="36">
        <v>319</v>
      </c>
      <c r="K41" s="36"/>
      <c r="L41" s="36">
        <v>479</v>
      </c>
      <c r="M41" s="36"/>
      <c r="N41" s="36"/>
      <c r="O41" s="33"/>
      <c r="P41" s="33"/>
      <c r="Q41" s="33">
        <v>4303</v>
      </c>
      <c r="R41" s="35">
        <f t="shared" si="1"/>
        <v>4303</v>
      </c>
      <c r="S41" s="36"/>
      <c r="T41" s="32"/>
      <c r="U41" s="39">
        <f t="shared" si="0"/>
        <v>5926</v>
      </c>
      <c r="V41" s="77" t="s">
        <v>140</v>
      </c>
    </row>
    <row r="42" spans="1:22" ht="15.75">
      <c r="A42" s="56" t="s">
        <v>141</v>
      </c>
      <c r="B42" s="175">
        <v>371</v>
      </c>
      <c r="C42" s="175">
        <v>0</v>
      </c>
      <c r="D42" s="175"/>
      <c r="E42" s="176">
        <f t="shared" si="2"/>
        <v>371</v>
      </c>
      <c r="F42" s="33"/>
      <c r="G42" s="36"/>
      <c r="H42" s="36"/>
      <c r="I42" s="36">
        <v>0</v>
      </c>
      <c r="J42" s="36">
        <v>237</v>
      </c>
      <c r="K42" s="36"/>
      <c r="L42" s="36">
        <v>209</v>
      </c>
      <c r="M42" s="36"/>
      <c r="N42" s="36">
        <v>730</v>
      </c>
      <c r="O42" s="33"/>
      <c r="P42" s="33"/>
      <c r="Q42" s="33">
        <v>1497</v>
      </c>
      <c r="R42" s="35">
        <f t="shared" si="1"/>
        <v>1497</v>
      </c>
      <c r="S42" s="36"/>
      <c r="T42" s="32"/>
      <c r="U42" s="39">
        <f t="shared" si="0"/>
        <v>3044</v>
      </c>
      <c r="V42" s="77" t="s">
        <v>141</v>
      </c>
    </row>
    <row r="43" spans="1:22" ht="15.75">
      <c r="A43" s="56" t="s">
        <v>142</v>
      </c>
      <c r="B43" s="175">
        <v>391</v>
      </c>
      <c r="C43" s="175">
        <v>0</v>
      </c>
      <c r="D43" s="175"/>
      <c r="E43" s="176">
        <f t="shared" si="2"/>
        <v>391</v>
      </c>
      <c r="F43" s="33"/>
      <c r="G43" s="36">
        <v>1</v>
      </c>
      <c r="H43" s="36"/>
      <c r="I43" s="36">
        <v>3</v>
      </c>
      <c r="J43" s="36">
        <v>61</v>
      </c>
      <c r="K43" s="36"/>
      <c r="L43" s="36">
        <v>259</v>
      </c>
      <c r="M43" s="36">
        <v>38</v>
      </c>
      <c r="N43" s="36">
        <v>650</v>
      </c>
      <c r="O43" s="33"/>
      <c r="P43" s="33"/>
      <c r="Q43" s="33">
        <v>4672</v>
      </c>
      <c r="R43" s="35">
        <f t="shared" si="1"/>
        <v>4672</v>
      </c>
      <c r="S43" s="36"/>
      <c r="T43" s="32"/>
      <c r="U43" s="39">
        <f t="shared" si="0"/>
        <v>6075</v>
      </c>
      <c r="V43" s="77" t="s">
        <v>142</v>
      </c>
    </row>
    <row r="44" spans="1:22" ht="15.75">
      <c r="A44" s="56" t="s">
        <v>143</v>
      </c>
      <c r="B44" s="175">
        <v>862</v>
      </c>
      <c r="C44" s="175">
        <v>0</v>
      </c>
      <c r="D44" s="175"/>
      <c r="E44" s="176">
        <f t="shared" si="2"/>
        <v>862</v>
      </c>
      <c r="F44" s="33"/>
      <c r="G44" s="36">
        <v>0</v>
      </c>
      <c r="H44" s="36"/>
      <c r="I44" s="36"/>
      <c r="J44" s="36">
        <v>723</v>
      </c>
      <c r="K44" s="36"/>
      <c r="L44" s="36">
        <v>485</v>
      </c>
      <c r="M44" s="36">
        <v>2</v>
      </c>
      <c r="N44" s="36">
        <v>474</v>
      </c>
      <c r="O44" s="33"/>
      <c r="P44" s="33"/>
      <c r="Q44" s="33">
        <v>3641</v>
      </c>
      <c r="R44" s="35">
        <f t="shared" si="1"/>
        <v>3641</v>
      </c>
      <c r="S44" s="36"/>
      <c r="T44" s="32"/>
      <c r="U44" s="39">
        <f t="shared" si="0"/>
        <v>6187</v>
      </c>
      <c r="V44" s="77" t="s">
        <v>143</v>
      </c>
    </row>
    <row r="45" spans="1:22" ht="15.75">
      <c r="A45" s="56" t="s">
        <v>144</v>
      </c>
      <c r="B45" s="175">
        <v>349</v>
      </c>
      <c r="C45" s="175">
        <v>77</v>
      </c>
      <c r="D45" s="175"/>
      <c r="E45" s="176">
        <f t="shared" si="2"/>
        <v>426</v>
      </c>
      <c r="F45" s="33">
        <v>66</v>
      </c>
      <c r="G45" s="36">
        <v>2</v>
      </c>
      <c r="H45" s="36">
        <v>8</v>
      </c>
      <c r="I45" s="36">
        <v>7</v>
      </c>
      <c r="J45" s="36">
        <v>320</v>
      </c>
      <c r="K45" s="36"/>
      <c r="L45" s="36">
        <v>1295</v>
      </c>
      <c r="M45" s="36">
        <v>200</v>
      </c>
      <c r="N45" s="36">
        <v>7500</v>
      </c>
      <c r="O45" s="33"/>
      <c r="P45" s="33"/>
      <c r="Q45" s="33">
        <v>5414</v>
      </c>
      <c r="R45" s="35">
        <f t="shared" si="1"/>
        <v>5414</v>
      </c>
      <c r="S45" s="36"/>
      <c r="T45" s="32"/>
      <c r="U45" s="39">
        <f t="shared" si="0"/>
        <v>15238</v>
      </c>
      <c r="V45" s="77" t="s">
        <v>144</v>
      </c>
    </row>
    <row r="46" spans="1:22" ht="15.75">
      <c r="A46" s="56" t="s">
        <v>145</v>
      </c>
      <c r="B46" s="175">
        <v>378</v>
      </c>
      <c r="C46" s="175"/>
      <c r="D46" s="175"/>
      <c r="E46" s="176">
        <v>378</v>
      </c>
      <c r="F46" s="33">
        <v>34</v>
      </c>
      <c r="G46" s="36"/>
      <c r="H46" s="36">
        <v>6</v>
      </c>
      <c r="I46" s="36">
        <v>1</v>
      </c>
      <c r="J46" s="36">
        <v>253</v>
      </c>
      <c r="K46" s="36"/>
      <c r="L46" s="36">
        <v>614</v>
      </c>
      <c r="M46" s="36">
        <v>2</v>
      </c>
      <c r="N46" s="36">
        <v>1413</v>
      </c>
      <c r="O46" s="33"/>
      <c r="P46" s="33"/>
      <c r="Q46" s="33">
        <v>6381</v>
      </c>
      <c r="R46" s="35">
        <f t="shared" si="1"/>
        <v>6381</v>
      </c>
      <c r="S46" s="36"/>
      <c r="T46" s="32"/>
      <c r="U46" s="39">
        <f t="shared" si="0"/>
        <v>9082</v>
      </c>
      <c r="V46" s="77" t="s">
        <v>145</v>
      </c>
    </row>
    <row r="47" spans="1:22" ht="15.75">
      <c r="A47" s="56" t="s">
        <v>146</v>
      </c>
      <c r="B47" s="175">
        <v>126</v>
      </c>
      <c r="C47" s="175">
        <v>2</v>
      </c>
      <c r="D47" s="175"/>
      <c r="E47" s="176">
        <f aca="true" t="shared" si="3" ref="E47:E52">B47+C47</f>
        <v>128</v>
      </c>
      <c r="F47" s="33"/>
      <c r="G47" s="36"/>
      <c r="H47" s="36"/>
      <c r="I47" s="36">
        <v>0</v>
      </c>
      <c r="J47" s="36">
        <v>200</v>
      </c>
      <c r="K47" s="36"/>
      <c r="L47" s="36">
        <v>466</v>
      </c>
      <c r="M47" s="36">
        <v>2</v>
      </c>
      <c r="N47" s="36">
        <v>635</v>
      </c>
      <c r="O47" s="33"/>
      <c r="P47" s="33"/>
      <c r="Q47" s="33">
        <v>7017</v>
      </c>
      <c r="R47" s="35">
        <f t="shared" si="1"/>
        <v>7017</v>
      </c>
      <c r="S47" s="36"/>
      <c r="T47" s="32"/>
      <c r="U47" s="39">
        <f t="shared" si="0"/>
        <v>8448</v>
      </c>
      <c r="V47" s="77" t="s">
        <v>146</v>
      </c>
    </row>
    <row r="48" spans="1:22" ht="15.75">
      <c r="A48" s="107" t="s">
        <v>283</v>
      </c>
      <c r="B48" s="175">
        <v>1115</v>
      </c>
      <c r="C48" s="175">
        <v>0</v>
      </c>
      <c r="D48" s="175"/>
      <c r="E48" s="176">
        <f t="shared" si="3"/>
        <v>1115</v>
      </c>
      <c r="F48" s="33"/>
      <c r="G48" s="36">
        <v>47</v>
      </c>
      <c r="H48" s="36">
        <v>477</v>
      </c>
      <c r="I48" s="36">
        <v>154</v>
      </c>
      <c r="J48" s="36">
        <v>424</v>
      </c>
      <c r="K48" s="36">
        <v>1</v>
      </c>
      <c r="L48" s="36">
        <v>1879</v>
      </c>
      <c r="M48" s="36">
        <v>369</v>
      </c>
      <c r="N48" s="36">
        <v>20259</v>
      </c>
      <c r="O48" s="33"/>
      <c r="P48" s="33"/>
      <c r="Q48" s="33">
        <v>6746</v>
      </c>
      <c r="R48" s="35">
        <f t="shared" si="1"/>
        <v>6746</v>
      </c>
      <c r="S48" s="36"/>
      <c r="T48" s="32"/>
      <c r="U48" s="39">
        <f t="shared" si="0"/>
        <v>31471</v>
      </c>
      <c r="V48" s="150" t="s">
        <v>294</v>
      </c>
    </row>
    <row r="49" spans="1:22" ht="15.75">
      <c r="A49" s="107" t="s">
        <v>284</v>
      </c>
      <c r="B49" s="175">
        <v>469</v>
      </c>
      <c r="C49" s="175"/>
      <c r="D49" s="175"/>
      <c r="E49" s="176">
        <f t="shared" si="3"/>
        <v>469</v>
      </c>
      <c r="F49" s="33">
        <v>70</v>
      </c>
      <c r="G49" s="36"/>
      <c r="H49" s="36">
        <v>101</v>
      </c>
      <c r="I49" s="36">
        <v>40</v>
      </c>
      <c r="J49" s="36">
        <v>560</v>
      </c>
      <c r="K49" s="36"/>
      <c r="L49" s="36">
        <v>1591</v>
      </c>
      <c r="M49" s="36">
        <v>27</v>
      </c>
      <c r="N49" s="36">
        <v>3679</v>
      </c>
      <c r="O49" s="33"/>
      <c r="P49" s="33"/>
      <c r="Q49" s="33">
        <v>3731</v>
      </c>
      <c r="R49" s="35">
        <f t="shared" si="1"/>
        <v>3731</v>
      </c>
      <c r="S49" s="36"/>
      <c r="T49" s="62"/>
      <c r="U49" s="39">
        <f t="shared" si="0"/>
        <v>10268</v>
      </c>
      <c r="V49" s="150" t="s">
        <v>284</v>
      </c>
    </row>
    <row r="50" spans="1:22" ht="15.75">
      <c r="A50" s="140" t="s">
        <v>285</v>
      </c>
      <c r="B50" s="191">
        <v>252</v>
      </c>
      <c r="C50" s="191"/>
      <c r="D50" s="191"/>
      <c r="E50" s="179">
        <f t="shared" si="3"/>
        <v>252</v>
      </c>
      <c r="F50" s="114">
        <v>40</v>
      </c>
      <c r="G50" s="115"/>
      <c r="H50" s="115">
        <v>120</v>
      </c>
      <c r="I50" s="115">
        <v>9</v>
      </c>
      <c r="J50" s="115">
        <v>544</v>
      </c>
      <c r="K50" s="115"/>
      <c r="L50" s="115">
        <v>637</v>
      </c>
      <c r="M50" s="115">
        <v>27</v>
      </c>
      <c r="N50" s="115">
        <v>4118</v>
      </c>
      <c r="O50" s="114"/>
      <c r="P50" s="114"/>
      <c r="Q50" s="114">
        <v>3657</v>
      </c>
      <c r="R50" s="112">
        <f t="shared" si="1"/>
        <v>3657</v>
      </c>
      <c r="S50" s="115"/>
      <c r="T50" s="122"/>
      <c r="U50" s="118">
        <f t="shared" si="0"/>
        <v>9404</v>
      </c>
      <c r="V50" s="151" t="s">
        <v>285</v>
      </c>
    </row>
    <row r="51" spans="1:22" ht="15.75">
      <c r="A51" s="107" t="s">
        <v>286</v>
      </c>
      <c r="B51" s="175">
        <v>956</v>
      </c>
      <c r="C51" s="175"/>
      <c r="D51" s="175"/>
      <c r="E51" s="176">
        <f t="shared" si="3"/>
        <v>956</v>
      </c>
      <c r="F51" s="33"/>
      <c r="G51" s="36"/>
      <c r="H51" s="36"/>
      <c r="I51" s="36"/>
      <c r="J51" s="36">
        <v>1104</v>
      </c>
      <c r="K51" s="36"/>
      <c r="L51" s="36">
        <v>1622</v>
      </c>
      <c r="M51" s="36">
        <v>39</v>
      </c>
      <c r="N51" s="36">
        <v>9605</v>
      </c>
      <c r="O51" s="33"/>
      <c r="P51" s="33"/>
      <c r="Q51" s="33">
        <v>2468</v>
      </c>
      <c r="R51" s="35">
        <f t="shared" si="1"/>
        <v>2468</v>
      </c>
      <c r="S51" s="36"/>
      <c r="T51" s="62"/>
      <c r="U51" s="39">
        <f t="shared" si="0"/>
        <v>15794</v>
      </c>
      <c r="V51" s="150" t="s">
        <v>286</v>
      </c>
    </row>
    <row r="52" spans="1:22" ht="15.75">
      <c r="A52" s="72" t="s">
        <v>287</v>
      </c>
      <c r="B52" s="198">
        <v>483</v>
      </c>
      <c r="C52" s="199">
        <v>0</v>
      </c>
      <c r="D52" s="199"/>
      <c r="E52" s="176">
        <f t="shared" si="3"/>
        <v>483</v>
      </c>
      <c r="G52" s="36"/>
      <c r="H52" s="14">
        <v>125</v>
      </c>
      <c r="I52" s="14">
        <v>46</v>
      </c>
      <c r="J52" s="14">
        <v>1594</v>
      </c>
      <c r="K52" s="14"/>
      <c r="L52" s="14">
        <v>2185</v>
      </c>
      <c r="M52" s="14"/>
      <c r="N52" s="14">
        <v>8785</v>
      </c>
      <c r="Q52">
        <v>4189</v>
      </c>
      <c r="R52" s="35">
        <f t="shared" si="1"/>
        <v>4189</v>
      </c>
      <c r="S52" s="14"/>
      <c r="T52" s="32"/>
      <c r="U52" s="39">
        <f t="shared" si="0"/>
        <v>17407</v>
      </c>
      <c r="V52" s="153" t="s">
        <v>287</v>
      </c>
    </row>
    <row r="53" spans="1:22" ht="15.75">
      <c r="A53" s="161" t="s">
        <v>303</v>
      </c>
      <c r="B53" s="198">
        <v>0</v>
      </c>
      <c r="C53" s="199">
        <v>0</v>
      </c>
      <c r="D53" s="199"/>
      <c r="E53" s="176">
        <f>B53+C53</f>
        <v>0</v>
      </c>
      <c r="F53">
        <v>94</v>
      </c>
      <c r="G53" s="36">
        <v>25</v>
      </c>
      <c r="H53" s="14">
        <v>46</v>
      </c>
      <c r="I53" s="14">
        <v>73</v>
      </c>
      <c r="J53" s="14">
        <v>1426</v>
      </c>
      <c r="K53" s="14"/>
      <c r="L53" s="14">
        <v>2759</v>
      </c>
      <c r="M53" s="14">
        <v>81</v>
      </c>
      <c r="N53" s="14">
        <v>4398</v>
      </c>
      <c r="Q53">
        <v>8662</v>
      </c>
      <c r="R53" s="35">
        <f>Q53+O53</f>
        <v>8662</v>
      </c>
      <c r="S53" s="14"/>
      <c r="T53" s="32"/>
      <c r="U53" s="39">
        <f t="shared" si="0"/>
        <v>17564</v>
      </c>
      <c r="V53" s="162" t="s">
        <v>303</v>
      </c>
    </row>
    <row r="54" spans="1:22" ht="15.75">
      <c r="A54" s="141"/>
      <c r="B54" s="16"/>
      <c r="C54" s="16"/>
      <c r="D54" s="106"/>
      <c r="E54" s="142"/>
      <c r="G54" s="143"/>
      <c r="H54" s="106"/>
      <c r="I54" s="106"/>
      <c r="J54" s="106"/>
      <c r="K54" s="106"/>
      <c r="L54" s="106"/>
      <c r="M54" s="106"/>
      <c r="N54" s="106"/>
      <c r="R54" s="142"/>
      <c r="S54" s="106"/>
      <c r="T54" s="106"/>
      <c r="U54" s="142"/>
      <c r="V54" s="73"/>
    </row>
    <row r="55" ht="15.75">
      <c r="B55" s="11" t="s">
        <v>288</v>
      </c>
    </row>
    <row r="56" ht="15">
      <c r="B56" s="154" t="s">
        <v>175</v>
      </c>
    </row>
    <row r="58" ht="15">
      <c r="B58" t="s">
        <v>190</v>
      </c>
    </row>
    <row r="59" ht="15">
      <c r="B59" t="s">
        <v>191</v>
      </c>
    </row>
    <row r="60" ht="15">
      <c r="B60" t="s">
        <v>192</v>
      </c>
    </row>
  </sheetData>
  <sheetProtection/>
  <mergeCells count="3">
    <mergeCell ref="B6:E6"/>
    <mergeCell ref="F6:F7"/>
    <mergeCell ref="U6:U8"/>
  </mergeCells>
  <printOptions horizontalCentered="1"/>
  <pageMargins left="0.5" right="0.5" top="0.5" bottom="0.5" header="0.5" footer="0.5"/>
  <pageSetup fitToHeight="1" fitToWidth="1" horizontalDpi="600" verticalDpi="600" orientation="landscape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E42"/>
  <sheetViews>
    <sheetView defaultGridColor="0" view="pageBreakPreview" zoomScale="60" zoomScaleNormal="63" colorId="22" workbookViewId="0" topLeftCell="A1">
      <selection activeCell="A1" sqref="A1"/>
    </sheetView>
  </sheetViews>
  <sheetFormatPr defaultColWidth="9.69921875" defaultRowHeight="15"/>
  <cols>
    <col min="1" max="1" width="14.09765625" style="0" customWidth="1"/>
    <col min="2" max="2" width="76.796875" style="0" customWidth="1"/>
    <col min="3" max="3" width="9" style="0" customWidth="1"/>
  </cols>
  <sheetData>
    <row r="1" spans="1:2" ht="23.25">
      <c r="A1" s="144" t="s">
        <v>279</v>
      </c>
      <c r="B1" s="145" t="s">
        <v>280</v>
      </c>
    </row>
    <row r="2" spans="1:2" ht="15.75" thickBot="1">
      <c r="A2" s="103"/>
      <c r="B2" s="146"/>
    </row>
    <row r="3" ht="15.75" thickTop="1">
      <c r="A3" s="104"/>
    </row>
    <row r="4" spans="1:2" ht="15">
      <c r="A4" s="123">
        <f>DATE(2004,2,5)</f>
        <v>38022</v>
      </c>
      <c r="B4" t="s">
        <v>329</v>
      </c>
    </row>
    <row r="5" spans="1:5" ht="15">
      <c r="A5" s="123"/>
      <c r="B5" s="147"/>
      <c r="C5" s="106"/>
      <c r="D5" s="106"/>
      <c r="E5" s="106"/>
    </row>
    <row r="6" spans="1:2" ht="15">
      <c r="A6" s="123">
        <f>DATE(2003,12,16)</f>
        <v>37971</v>
      </c>
      <c r="B6" s="148" t="s">
        <v>302</v>
      </c>
    </row>
    <row r="7" spans="1:2" ht="15">
      <c r="A7" s="123"/>
      <c r="B7" s="147"/>
    </row>
    <row r="8" spans="1:2" ht="15">
      <c r="A8" s="123">
        <f>DATE(2003,11,1)</f>
        <v>37926</v>
      </c>
      <c r="B8" s="157" t="s">
        <v>300</v>
      </c>
    </row>
    <row r="9" spans="1:2" ht="15">
      <c r="A9" s="123"/>
      <c r="B9" s="147"/>
    </row>
    <row r="10" spans="1:2" ht="15">
      <c r="A10" s="123">
        <f>DATE(2003,9,16)</f>
        <v>37880</v>
      </c>
      <c r="B10" s="157" t="s">
        <v>299</v>
      </c>
    </row>
    <row r="11" spans="1:2" ht="15">
      <c r="A11" s="123"/>
      <c r="B11" s="157" t="s">
        <v>301</v>
      </c>
    </row>
    <row r="12" spans="1:2" ht="15">
      <c r="A12" s="123"/>
      <c r="B12" s="147"/>
    </row>
    <row r="13" spans="1:2" ht="15">
      <c r="A13" s="123">
        <f>DATE(2003,8,13)</f>
        <v>37846</v>
      </c>
      <c r="B13" s="157" t="s">
        <v>295</v>
      </c>
    </row>
    <row r="14" spans="1:2" ht="15">
      <c r="A14" s="123"/>
      <c r="B14" s="147"/>
    </row>
    <row r="15" spans="1:2" ht="15">
      <c r="A15" s="123">
        <f>DATE(2003,5,5)</f>
        <v>37746</v>
      </c>
      <c r="B15" s="148" t="s">
        <v>293</v>
      </c>
    </row>
    <row r="16" spans="1:2" ht="15">
      <c r="A16" s="123"/>
      <c r="B16" s="147"/>
    </row>
    <row r="17" spans="1:2" ht="15">
      <c r="A17" s="123">
        <f>DATE(2003,5,1)</f>
        <v>37742</v>
      </c>
      <c r="B17" s="148" t="s">
        <v>290</v>
      </c>
    </row>
    <row r="18" spans="1:2" ht="15">
      <c r="A18" s="123"/>
      <c r="B18" s="147"/>
    </row>
    <row r="19" spans="1:2" ht="15">
      <c r="A19" s="123">
        <f>DATE(2003,4,25)</f>
        <v>37736</v>
      </c>
      <c r="B19" s="148" t="s">
        <v>281</v>
      </c>
    </row>
    <row r="20" spans="1:2" ht="15">
      <c r="A20" s="123"/>
      <c r="B20" s="147"/>
    </row>
    <row r="21" spans="1:2" ht="15">
      <c r="A21" s="124">
        <f>DATE(2003,2,20)</f>
        <v>37672</v>
      </c>
      <c r="B21" t="s">
        <v>282</v>
      </c>
    </row>
    <row r="22" ht="15">
      <c r="A22" s="125"/>
    </row>
    <row r="23" ht="15">
      <c r="A23" s="125"/>
    </row>
    <row r="24" ht="15">
      <c r="A24" s="125"/>
    </row>
    <row r="25" ht="15">
      <c r="A25" s="125"/>
    </row>
    <row r="26" ht="15">
      <c r="A26" s="125"/>
    </row>
    <row r="27" ht="15">
      <c r="A27" s="125"/>
    </row>
    <row r="28" ht="15">
      <c r="A28" s="125"/>
    </row>
    <row r="29" ht="15">
      <c r="A29" s="125"/>
    </row>
    <row r="30" ht="15">
      <c r="A30" s="125"/>
    </row>
    <row r="31" ht="15">
      <c r="A31" s="125"/>
    </row>
    <row r="32" ht="15">
      <c r="A32" s="125"/>
    </row>
    <row r="33" ht="15">
      <c r="A33" s="125"/>
    </row>
    <row r="34" ht="15">
      <c r="A34" s="125"/>
    </row>
    <row r="35" ht="15">
      <c r="A35" s="125"/>
    </row>
    <row r="36" ht="15">
      <c r="A36" s="74"/>
    </row>
    <row r="37" ht="15">
      <c r="A37" s="74"/>
    </row>
    <row r="38" ht="15">
      <c r="A38" s="74"/>
    </row>
    <row r="39" ht="15">
      <c r="A39" s="74"/>
    </row>
    <row r="40" ht="15">
      <c r="A40" s="74"/>
    </row>
    <row r="41" ht="15">
      <c r="A41" s="74"/>
    </row>
    <row r="42" ht="15">
      <c r="A42" s="74"/>
    </row>
  </sheetData>
  <sheetProtection sheet="1" objects="1" scenarios="1"/>
  <printOptions/>
  <pageMargins left="0.5" right="0.5" top="0.5" bottom="0.5" header="0.5" footer="0.5"/>
  <pageSetup horizontalDpi="600" verticalDpi="600" orientation="landscape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S50"/>
  <sheetViews>
    <sheetView defaultGridColor="0" view="pageBreakPreview" zoomScale="60" zoomScaleNormal="63" colorId="22" workbookViewId="0" topLeftCell="A1">
      <selection activeCell="A1" sqref="A1"/>
    </sheetView>
  </sheetViews>
  <sheetFormatPr defaultColWidth="9.69921875" defaultRowHeight="15"/>
  <cols>
    <col min="1" max="1" width="12.69921875" style="0" customWidth="1"/>
  </cols>
  <sheetData>
    <row r="1" ht="15">
      <c r="A1" t="s">
        <v>0</v>
      </c>
    </row>
    <row r="2" spans="1:19" ht="15">
      <c r="A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Q2" s="3"/>
      <c r="R2" s="1"/>
      <c r="S2" s="1"/>
    </row>
    <row r="4" spans="1:2" ht="15.75">
      <c r="A4" s="1"/>
      <c r="B4" s="75" t="s">
        <v>193</v>
      </c>
    </row>
    <row r="6" spans="1:4" ht="15.75" customHeight="1">
      <c r="A6" s="75" t="s">
        <v>194</v>
      </c>
      <c r="B6" t="s">
        <v>195</v>
      </c>
      <c r="C6" s="1"/>
      <c r="D6" s="1"/>
    </row>
    <row r="7" spans="1:2" ht="15.75" customHeight="1">
      <c r="A7" s="102" t="s">
        <v>196</v>
      </c>
      <c r="B7" t="s">
        <v>197</v>
      </c>
    </row>
    <row r="8" ht="5.25" customHeight="1">
      <c r="A8" s="75"/>
    </row>
    <row r="9" spans="1:2" ht="15.75" customHeight="1">
      <c r="A9" s="76" t="s">
        <v>198</v>
      </c>
      <c r="B9" t="s">
        <v>199</v>
      </c>
    </row>
    <row r="10" spans="1:2" ht="15.75" customHeight="1">
      <c r="A10" s="76" t="s">
        <v>200</v>
      </c>
      <c r="B10" t="s">
        <v>201</v>
      </c>
    </row>
    <row r="11" spans="1:2" ht="15.75" customHeight="1">
      <c r="A11" s="76" t="s">
        <v>202</v>
      </c>
      <c r="B11" t="s">
        <v>203</v>
      </c>
    </row>
    <row r="12" spans="1:2" ht="15.75" customHeight="1">
      <c r="A12" s="76" t="s">
        <v>204</v>
      </c>
      <c r="B12" t="s">
        <v>205</v>
      </c>
    </row>
    <row r="13" spans="1:2" ht="15.75" customHeight="1">
      <c r="A13" s="76" t="s">
        <v>206</v>
      </c>
      <c r="B13" t="s">
        <v>207</v>
      </c>
    </row>
    <row r="14" spans="1:2" ht="15.75" customHeight="1">
      <c r="A14" s="76" t="s">
        <v>208</v>
      </c>
      <c r="B14" t="s">
        <v>209</v>
      </c>
    </row>
    <row r="15" spans="1:2" ht="15.75" customHeight="1">
      <c r="A15" s="76" t="s">
        <v>210</v>
      </c>
      <c r="B15" t="s">
        <v>211</v>
      </c>
    </row>
    <row r="16" spans="1:2" ht="15.75" customHeight="1">
      <c r="A16" s="76" t="s">
        <v>212</v>
      </c>
      <c r="B16" t="s">
        <v>213</v>
      </c>
    </row>
    <row r="17" spans="1:2" ht="15.75" customHeight="1">
      <c r="A17" s="76" t="s">
        <v>214</v>
      </c>
      <c r="B17" t="s">
        <v>215</v>
      </c>
    </row>
    <row r="18" spans="1:2" ht="15.75" customHeight="1">
      <c r="A18" s="76" t="s">
        <v>216</v>
      </c>
      <c r="B18" t="s">
        <v>217</v>
      </c>
    </row>
    <row r="19" spans="1:2" ht="15.75" customHeight="1">
      <c r="A19" s="76" t="s">
        <v>218</v>
      </c>
      <c r="B19" t="s">
        <v>219</v>
      </c>
    </row>
    <row r="20" spans="1:2" ht="15.75" customHeight="1">
      <c r="A20" s="76" t="s">
        <v>220</v>
      </c>
      <c r="B20" t="s">
        <v>221</v>
      </c>
    </row>
    <row r="21" spans="1:2" ht="15.75" customHeight="1">
      <c r="A21" s="76" t="s">
        <v>222</v>
      </c>
      <c r="B21" t="s">
        <v>223</v>
      </c>
    </row>
    <row r="22" spans="1:2" ht="15.75" customHeight="1">
      <c r="A22" s="76" t="s">
        <v>224</v>
      </c>
      <c r="B22" t="s">
        <v>225</v>
      </c>
    </row>
    <row r="23" spans="1:2" ht="15.75" customHeight="1">
      <c r="A23" s="76" t="s">
        <v>226</v>
      </c>
      <c r="B23" t="s">
        <v>227</v>
      </c>
    </row>
    <row r="24" spans="1:2" ht="15.75" customHeight="1">
      <c r="A24" s="76" t="s">
        <v>228</v>
      </c>
      <c r="B24" t="s">
        <v>229</v>
      </c>
    </row>
    <row r="25" spans="1:2" ht="15.75" customHeight="1">
      <c r="A25" s="76" t="s">
        <v>230</v>
      </c>
      <c r="B25" t="s">
        <v>231</v>
      </c>
    </row>
    <row r="26" spans="1:2" ht="15.75" customHeight="1">
      <c r="A26" s="76" t="s">
        <v>232</v>
      </c>
      <c r="B26" t="s">
        <v>233</v>
      </c>
    </row>
    <row r="27" spans="1:2" ht="15.75" customHeight="1">
      <c r="A27" s="76" t="s">
        <v>234</v>
      </c>
      <c r="B27" t="s">
        <v>235</v>
      </c>
    </row>
    <row r="28" spans="1:2" ht="15.75" customHeight="1">
      <c r="A28" s="76" t="s">
        <v>236</v>
      </c>
      <c r="B28" t="s">
        <v>237</v>
      </c>
    </row>
    <row r="29" spans="1:2" ht="15.75" customHeight="1">
      <c r="A29" s="76" t="s">
        <v>238</v>
      </c>
      <c r="B29" t="s">
        <v>239</v>
      </c>
    </row>
    <row r="30" spans="1:2" ht="15.75" customHeight="1">
      <c r="A30" s="76" t="s">
        <v>240</v>
      </c>
      <c r="B30" t="s">
        <v>241</v>
      </c>
    </row>
    <row r="31" spans="1:2" ht="15.75" customHeight="1">
      <c r="A31" s="76" t="s">
        <v>242</v>
      </c>
      <c r="B31" t="s">
        <v>243</v>
      </c>
    </row>
    <row r="32" spans="1:2" ht="15.75" customHeight="1">
      <c r="A32" s="76" t="s">
        <v>244</v>
      </c>
      <c r="B32" t="s">
        <v>245</v>
      </c>
    </row>
    <row r="33" spans="1:2" ht="15.75" customHeight="1">
      <c r="A33" s="76" t="s">
        <v>246</v>
      </c>
      <c r="B33" t="s">
        <v>247</v>
      </c>
    </row>
    <row r="34" spans="1:2" ht="15.75" customHeight="1">
      <c r="A34" s="76" t="s">
        <v>248</v>
      </c>
      <c r="B34" t="s">
        <v>249</v>
      </c>
    </row>
    <row r="35" spans="1:2" ht="15.75" customHeight="1">
      <c r="A35" s="76" t="s">
        <v>250</v>
      </c>
      <c r="B35" t="s">
        <v>251</v>
      </c>
    </row>
    <row r="36" spans="1:2" ht="15.75" customHeight="1">
      <c r="A36" s="76" t="s">
        <v>252</v>
      </c>
      <c r="B36" t="s">
        <v>253</v>
      </c>
    </row>
    <row r="37" spans="1:2" ht="15.75" customHeight="1">
      <c r="A37" s="76" t="s">
        <v>254</v>
      </c>
      <c r="B37" t="s">
        <v>255</v>
      </c>
    </row>
    <row r="38" spans="1:2" ht="15.75" customHeight="1">
      <c r="A38" s="76" t="s">
        <v>256</v>
      </c>
      <c r="B38" t="s">
        <v>257</v>
      </c>
    </row>
    <row r="39" spans="1:4" ht="15.75" customHeight="1">
      <c r="A39" s="76" t="s">
        <v>258</v>
      </c>
      <c r="B39" t="s">
        <v>259</v>
      </c>
      <c r="C39" s="1"/>
      <c r="D39" s="1"/>
    </row>
    <row r="40" spans="1:2" ht="15.75" customHeight="1">
      <c r="A40" s="76" t="s">
        <v>260</v>
      </c>
      <c r="B40" t="s">
        <v>261</v>
      </c>
    </row>
    <row r="41" spans="1:2" ht="15.75" customHeight="1">
      <c r="A41" s="76" t="s">
        <v>262</v>
      </c>
      <c r="B41" t="s">
        <v>263</v>
      </c>
    </row>
    <row r="42" spans="1:2" ht="15.75" customHeight="1">
      <c r="A42" s="76" t="s">
        <v>264</v>
      </c>
      <c r="B42" t="s">
        <v>265</v>
      </c>
    </row>
    <row r="43" spans="1:2" ht="15.75" customHeight="1">
      <c r="A43" s="76" t="s">
        <v>266</v>
      </c>
      <c r="B43" t="s">
        <v>267</v>
      </c>
    </row>
    <row r="44" spans="1:5" ht="15.75" customHeight="1">
      <c r="A44" s="76" t="s">
        <v>268</v>
      </c>
      <c r="B44" t="s">
        <v>269</v>
      </c>
      <c r="E44" s="1"/>
    </row>
    <row r="45" spans="1:4" ht="15.75" customHeight="1">
      <c r="A45" s="76" t="s">
        <v>270</v>
      </c>
      <c r="B45" t="s">
        <v>271</v>
      </c>
      <c r="C45" s="1"/>
      <c r="D45" s="1"/>
    </row>
    <row r="46" spans="1:4" ht="15.75" customHeight="1">
      <c r="A46" s="76" t="s">
        <v>272</v>
      </c>
      <c r="B46" t="s">
        <v>273</v>
      </c>
      <c r="C46" s="1"/>
      <c r="D46" s="1"/>
    </row>
    <row r="47" spans="1:4" ht="15.75" customHeight="1">
      <c r="A47" s="76" t="s">
        <v>274</v>
      </c>
      <c r="B47" s="148" t="s">
        <v>297</v>
      </c>
      <c r="C47" s="1"/>
      <c r="D47" s="1"/>
    </row>
    <row r="48" spans="1:4" ht="15.75" customHeight="1">
      <c r="A48" s="159" t="s">
        <v>296</v>
      </c>
      <c r="B48" s="148" t="s">
        <v>298</v>
      </c>
      <c r="C48" s="1"/>
      <c r="D48" s="1"/>
    </row>
    <row r="49" spans="1:4" ht="5.25" customHeight="1">
      <c r="A49" s="158"/>
      <c r="B49" s="1"/>
      <c r="C49" s="1"/>
      <c r="D49" s="1"/>
    </row>
    <row r="50" spans="1:2" ht="15.75" customHeight="1">
      <c r="A50" s="160" t="s">
        <v>330</v>
      </c>
      <c r="B50" t="s">
        <v>275</v>
      </c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printOptions horizontalCentered="1"/>
  <pageMargins left="0.5" right="0.5" top="0.5" bottom="0.5" header="0.5" footer="0.5"/>
  <pageSetup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bkano</dc:creator>
  <cp:keywords/>
  <dc:description/>
  <cp:lastModifiedBy>Rick Burmester</cp:lastModifiedBy>
  <cp:lastPrinted>2004-03-16T16:43:41Z</cp:lastPrinted>
  <dcterms:created xsi:type="dcterms:W3CDTF">2003-04-24T21:55:22Z</dcterms:created>
  <dcterms:modified xsi:type="dcterms:W3CDTF">2004-08-30T22:45:29Z</dcterms:modified>
  <cp:category/>
  <cp:version/>
  <cp:contentType/>
  <cp:contentStatus/>
</cp:coreProperties>
</file>