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Reports\Water Operations Monthly  Reports\USBR Contract Measurements\2014 Transfers\"/>
    </mc:Choice>
  </mc:AlternateContent>
  <bookViews>
    <workbookView xWindow="0" yWindow="16635" windowWidth="19320" windowHeight="14355" tabRatio="361"/>
  </bookViews>
  <sheets>
    <sheet name="CVP Contract Report" sheetId="168" r:id="rId1"/>
    <sheet name="Refill Accounting" sheetId="166" r:id="rId2"/>
    <sheet name="Transfer Accounting" sheetId="169" r:id="rId3"/>
  </sheets>
  <definedNames>
    <definedName name="AG_WATER" localSheetId="0">'CVP Contract Report'!#REF!</definedName>
    <definedName name="CONTRA_LOMA" localSheetId="0">'CVP Contract Report'!#REF!</definedName>
    <definedName name="CONTRA_LOMA_FILL" localSheetId="0">'CVP Contract Report'!#REF!</definedName>
    <definedName name="CVP_FILL" localSheetId="0">'CVP Contract Report'!#REF!</definedName>
    <definedName name="CVP_RELEASE" localSheetId="0">'CVP Contract Report'!#REF!</definedName>
    <definedName name="EBRPD" localSheetId="0">'CVP Contract Report'!#REF!</definedName>
    <definedName name="LV_FILL" localSheetId="0">'CVP Contract Report'!#REF!</definedName>
    <definedName name="LV_RELEASE" localSheetId="0">'CVP Contract Report'!#REF!</definedName>
    <definedName name="MALLARD_PS" localSheetId="0">'CVP Contract Report'!#REF!</definedName>
    <definedName name="MALLARD_PS">#REF!</definedName>
    <definedName name="MandI" localSheetId="0">'CVP Contract Report'!#REF!</definedName>
    <definedName name="MIDDLE_RIVER" localSheetId="0">'CVP Contract Report'!#REF!</definedName>
    <definedName name="MIDDLE_RIVER">#REF!</definedName>
    <definedName name="MONTHLY_MandI" localSheetId="0">'CVP Contract Report'!#REF!</definedName>
    <definedName name="MR_CVP_WATER" localSheetId="0">'CVP Contract Report'!#REF!</definedName>
    <definedName name="MR_CVP_WATER">#REF!</definedName>
    <definedName name="MSPS_NON_CVP" localSheetId="0">'CVP Contract Report'!#REF!</definedName>
    <definedName name="MSPS_NON_CVP">#REF!</definedName>
    <definedName name="MSPS_NONCVP" localSheetId="0">'CVP Contract Report'!#REF!</definedName>
    <definedName name="MSPS_NONCVP">#REF!</definedName>
    <definedName name="noncvp" localSheetId="0">'CVP Contract Report'!#REF!</definedName>
    <definedName name="noncvp">#REF!</definedName>
    <definedName name="OLD_RIVER" localSheetId="0">'CVP Contract Report'!#REF!</definedName>
    <definedName name="OR_CVP_WATER" localSheetId="0">'CVP Contract Report'!#REF!</definedName>
    <definedName name="OR_NONCVP" localSheetId="0">'CVP Contract Report'!#REF!</definedName>
    <definedName name="_xlnm.Print_Area" localSheetId="0">'CVP Contract Report'!#REF!</definedName>
    <definedName name="ROCK_SLOUGH" localSheetId="0">'CVP Contract Report'!#REF!</definedName>
    <definedName name="RS_CVP_WATER" localSheetId="0">'CVP Contract Report'!#REF!</definedName>
    <definedName name="RS_NONCVP" localSheetId="0">'CVP Contract Report'!#REF!</definedName>
  </definedNames>
  <calcPr calcId="152511" calcOnSave="0"/>
</workbook>
</file>

<file path=xl/calcChain.xml><?xml version="1.0" encoding="utf-8"?>
<calcChain xmlns="http://schemas.openxmlformats.org/spreadsheetml/2006/main">
  <c r="S16" i="168" l="1"/>
  <c r="A7" i="169" l="1"/>
  <c r="A8" i="169" s="1"/>
  <c r="A9" i="169" s="1"/>
  <c r="A10" i="169" s="1"/>
  <c r="A11" i="169" s="1"/>
  <c r="A12" i="169" s="1"/>
  <c r="A13" i="169" s="1"/>
  <c r="A14" i="169" s="1"/>
  <c r="A15" i="169" s="1"/>
  <c r="A16" i="169" s="1"/>
  <c r="A17" i="169" s="1"/>
  <c r="A18" i="169" s="1"/>
  <c r="A19" i="169" s="1"/>
  <c r="A20" i="169" s="1"/>
  <c r="A21" i="169" s="1"/>
  <c r="A22" i="169" s="1"/>
  <c r="A23" i="169" s="1"/>
  <c r="A24" i="169" s="1"/>
  <c r="A25" i="169" s="1"/>
  <c r="A26" i="169" s="1"/>
  <c r="A27" i="169" s="1"/>
  <c r="A28" i="169" s="1"/>
  <c r="A29" i="169" s="1"/>
  <c r="A30" i="169" s="1"/>
  <c r="A31" i="169" s="1"/>
  <c r="A32" i="169" s="1"/>
  <c r="A33" i="169" s="1"/>
  <c r="A34" i="169" s="1"/>
  <c r="A35" i="169" s="1"/>
  <c r="A36" i="169" s="1"/>
  <c r="T78" i="168" l="1"/>
  <c r="T79" i="168"/>
  <c r="T86" i="168" l="1"/>
  <c r="T74" i="168"/>
  <c r="R69" i="168"/>
  <c r="T61" i="168"/>
  <c r="Y43" i="168"/>
  <c r="U43" i="168"/>
  <c r="Q43" i="168"/>
  <c r="N43" i="168"/>
  <c r="B43" i="168"/>
  <c r="T55" i="168"/>
  <c r="T94" i="168"/>
  <c r="T93" i="168"/>
  <c r="T92" i="168"/>
  <c r="K51" i="168"/>
  <c r="V41" i="168"/>
  <c r="U41" i="168"/>
  <c r="T41" i="168"/>
  <c r="R41" i="168"/>
  <c r="R43" i="168" s="1"/>
  <c r="T85" i="168" s="1"/>
  <c r="Q41" i="168"/>
  <c r="P41" i="168"/>
  <c r="O41" i="168"/>
  <c r="N41" i="168"/>
  <c r="J41" i="168"/>
  <c r="F41" i="168"/>
  <c r="F43" i="168" s="1"/>
  <c r="E41" i="168"/>
  <c r="D41" i="168"/>
  <c r="C41" i="168"/>
  <c r="B41" i="168"/>
  <c r="W40" i="168"/>
  <c r="S40" i="168"/>
  <c r="M40" i="168"/>
  <c r="L40" i="168"/>
  <c r="K40" i="168"/>
  <c r="I40" i="168"/>
  <c r="W39" i="168"/>
  <c r="S39" i="168"/>
  <c r="M39" i="168"/>
  <c r="L39" i="168"/>
  <c r="K39" i="168"/>
  <c r="I39" i="168"/>
  <c r="W38" i="168"/>
  <c r="S38" i="168"/>
  <c r="M38" i="168"/>
  <c r="L38" i="168"/>
  <c r="K38" i="168"/>
  <c r="I38" i="168"/>
  <c r="W37" i="168"/>
  <c r="S37" i="168"/>
  <c r="M37" i="168"/>
  <c r="L37" i="168"/>
  <c r="K37" i="168"/>
  <c r="I37" i="168"/>
  <c r="W36" i="168"/>
  <c r="S36" i="168"/>
  <c r="M36" i="168"/>
  <c r="L36" i="168"/>
  <c r="K36" i="168"/>
  <c r="I36" i="168"/>
  <c r="W35" i="168"/>
  <c r="S35" i="168"/>
  <c r="M35" i="168"/>
  <c r="L35" i="168"/>
  <c r="K35" i="168"/>
  <c r="I35" i="168"/>
  <c r="W34" i="168"/>
  <c r="S34" i="168"/>
  <c r="M34" i="168"/>
  <c r="L34" i="168"/>
  <c r="K34" i="168"/>
  <c r="I34" i="168"/>
  <c r="W33" i="168"/>
  <c r="S33" i="168"/>
  <c r="M33" i="168"/>
  <c r="L33" i="168"/>
  <c r="K33" i="168"/>
  <c r="I33" i="168"/>
  <c r="W32" i="168"/>
  <c r="S32" i="168"/>
  <c r="M32" i="168"/>
  <c r="L32" i="168"/>
  <c r="K32" i="168"/>
  <c r="I32" i="168"/>
  <c r="W31" i="168"/>
  <c r="S31" i="168"/>
  <c r="M31" i="168"/>
  <c r="L31" i="168"/>
  <c r="K31" i="168"/>
  <c r="I31" i="168"/>
  <c r="W30" i="168"/>
  <c r="S30" i="168"/>
  <c r="M30" i="168"/>
  <c r="L30" i="168"/>
  <c r="K30" i="168"/>
  <c r="I30" i="168"/>
  <c r="W29" i="168"/>
  <c r="S29" i="168"/>
  <c r="M29" i="168"/>
  <c r="L29" i="168"/>
  <c r="K29" i="168"/>
  <c r="I29" i="168"/>
  <c r="W28" i="168"/>
  <c r="S28" i="168"/>
  <c r="M28" i="168"/>
  <c r="L28" i="168"/>
  <c r="K28" i="168"/>
  <c r="I28" i="168"/>
  <c r="W27" i="168"/>
  <c r="S27" i="168"/>
  <c r="M27" i="168"/>
  <c r="L27" i="168"/>
  <c r="K27" i="168"/>
  <c r="I27" i="168"/>
  <c r="W26" i="168"/>
  <c r="S26" i="168"/>
  <c r="M26" i="168"/>
  <c r="L26" i="168"/>
  <c r="K26" i="168"/>
  <c r="I26" i="168"/>
  <c r="W25" i="168"/>
  <c r="S25" i="168"/>
  <c r="M25" i="168"/>
  <c r="L25" i="168"/>
  <c r="K25" i="168"/>
  <c r="I25" i="168"/>
  <c r="W24" i="168"/>
  <c r="S24" i="168"/>
  <c r="M24" i="168"/>
  <c r="L24" i="168"/>
  <c r="K24" i="168"/>
  <c r="I24" i="168"/>
  <c r="W23" i="168"/>
  <c r="S23" i="168"/>
  <c r="M23" i="168"/>
  <c r="L23" i="168"/>
  <c r="K23" i="168"/>
  <c r="I23" i="168"/>
  <c r="W22" i="168"/>
  <c r="S22" i="168"/>
  <c r="M22" i="168"/>
  <c r="L22" i="168"/>
  <c r="K22" i="168"/>
  <c r="I22" i="168"/>
  <c r="W21" i="168"/>
  <c r="S21" i="168"/>
  <c r="M21" i="168"/>
  <c r="L21" i="168"/>
  <c r="K21" i="168"/>
  <c r="I21" i="168"/>
  <c r="W20" i="168"/>
  <c r="S20" i="168"/>
  <c r="M20" i="168"/>
  <c r="L20" i="168"/>
  <c r="K20" i="168"/>
  <c r="I20" i="168"/>
  <c r="W19" i="168"/>
  <c r="S19" i="168"/>
  <c r="M19" i="168"/>
  <c r="L19" i="168"/>
  <c r="K19" i="168"/>
  <c r="I19" i="168"/>
  <c r="W18" i="168"/>
  <c r="S18" i="168"/>
  <c r="M18" i="168"/>
  <c r="L18" i="168"/>
  <c r="K18" i="168"/>
  <c r="I18" i="168"/>
  <c r="W17" i="168"/>
  <c r="S17" i="168"/>
  <c r="M17" i="168"/>
  <c r="L17" i="168"/>
  <c r="K17" i="168"/>
  <c r="I17" i="168"/>
  <c r="W16" i="168"/>
  <c r="M16" i="168"/>
  <c r="L16" i="168"/>
  <c r="K16" i="168"/>
  <c r="I16" i="168"/>
  <c r="W15" i="168"/>
  <c r="S15" i="168"/>
  <c r="M15" i="168"/>
  <c r="L15" i="168"/>
  <c r="K15" i="168"/>
  <c r="I15" i="168"/>
  <c r="W14" i="168"/>
  <c r="S14" i="168"/>
  <c r="M14" i="168"/>
  <c r="L14" i="168"/>
  <c r="K14" i="168"/>
  <c r="I14" i="168"/>
  <c r="W13" i="168"/>
  <c r="S13" i="168"/>
  <c r="M13" i="168"/>
  <c r="L13" i="168"/>
  <c r="K13" i="168"/>
  <c r="I13" i="168"/>
  <c r="W12" i="168"/>
  <c r="S12" i="168"/>
  <c r="M12" i="168"/>
  <c r="L12" i="168"/>
  <c r="K12" i="168"/>
  <c r="I12" i="168"/>
  <c r="W11" i="168"/>
  <c r="S11" i="168"/>
  <c r="M11" i="168"/>
  <c r="L11" i="168"/>
  <c r="K11" i="168"/>
  <c r="I11" i="168"/>
  <c r="W10" i="168"/>
  <c r="S10" i="168"/>
  <c r="S41" i="168" s="1"/>
  <c r="T62" i="168" s="1"/>
  <c r="M10" i="168"/>
  <c r="M41" i="168" s="1"/>
  <c r="L10" i="168"/>
  <c r="L41" i="168" s="1"/>
  <c r="K10" i="168"/>
  <c r="K41" i="168" s="1"/>
  <c r="I10" i="168"/>
  <c r="I41" i="168" s="1"/>
  <c r="G10" i="168"/>
  <c r="W41" i="168" l="1"/>
  <c r="W43" i="168" s="1"/>
  <c r="G11" i="168"/>
  <c r="G12" i="168" l="1"/>
  <c r="G13" i="168" l="1"/>
  <c r="G14" i="168" l="1"/>
  <c r="G15" i="168" l="1"/>
  <c r="G16" i="168" l="1"/>
  <c r="G17" i="168" l="1"/>
  <c r="G18" i="168" l="1"/>
  <c r="G19" i="168" l="1"/>
  <c r="G20" i="168" l="1"/>
  <c r="G21" i="168" l="1"/>
  <c r="G22" i="168" l="1"/>
  <c r="G23" i="168" l="1"/>
  <c r="G24" i="168" l="1"/>
  <c r="G25" i="168" l="1"/>
  <c r="G26" i="168" l="1"/>
  <c r="G27" i="168" l="1"/>
  <c r="G28" i="168" l="1"/>
  <c r="G29" i="168" l="1"/>
  <c r="G30" i="168" l="1"/>
  <c r="G31" i="168" l="1"/>
  <c r="G32" i="168" l="1"/>
  <c r="G33" i="168" l="1"/>
  <c r="G34" i="168" l="1"/>
  <c r="G35" i="168" l="1"/>
  <c r="G36" i="168" l="1"/>
  <c r="G37" i="168" l="1"/>
  <c r="G38" i="168" l="1"/>
  <c r="G39" i="168" l="1"/>
  <c r="G40" i="168" l="1"/>
  <c r="G41" i="168" s="1"/>
  <c r="H43" i="168" s="1"/>
  <c r="H41" i="168"/>
  <c r="M43" i="168" s="1"/>
  <c r="T80" i="168" s="1"/>
  <c r="T95" i="168" s="1"/>
  <c r="T60" i="168" l="1"/>
  <c r="T84" i="168"/>
  <c r="T87" i="168" s="1"/>
  <c r="T64" i="168" l="1"/>
  <c r="R70" i="168" s="1"/>
  <c r="T91" i="168" s="1"/>
</calcChain>
</file>

<file path=xl/sharedStrings.xml><?xml version="1.0" encoding="utf-8"?>
<sst xmlns="http://schemas.openxmlformats.org/spreadsheetml/2006/main" count="141" uniqueCount="106">
  <si>
    <t>CONTRA COSTA WATER DISTRICT</t>
  </si>
  <si>
    <t>WATER CONTRACT MEASUREMENTS [I75r-3401, Articles 5(d) and 17(e)]</t>
  </si>
  <si>
    <t>ALL VALUES IN ACRE-FEET</t>
  </si>
  <si>
    <t>Month of:</t>
  </si>
  <si>
    <t>DELTA DIVERSION</t>
  </si>
  <si>
    <t>DIRECT DISTRIBUTION</t>
  </si>
  <si>
    <t>DIVERSION TO STORAGE</t>
  </si>
  <si>
    <t>WITHDRAWAL FROM STORAGE</t>
  </si>
  <si>
    <t>DISTRIBUTION</t>
  </si>
  <si>
    <t>ROCK</t>
  </si>
  <si>
    <t>OLD</t>
  </si>
  <si>
    <t>ROCK SLOUGH</t>
  </si>
  <si>
    <t>OLD RIVER</t>
  </si>
  <si>
    <t>LOS VAQUEROS</t>
  </si>
  <si>
    <t>CONTRA</t>
  </si>
  <si>
    <t>CONTRA LOMA</t>
  </si>
  <si>
    <t>TOTAL</t>
  </si>
  <si>
    <t>METERED</t>
  </si>
  <si>
    <t>DATE</t>
  </si>
  <si>
    <t>SLOUGH</t>
  </si>
  <si>
    <t>RIVER</t>
  </si>
  <si>
    <t>CVP</t>
  </si>
  <si>
    <t>NON-CVP</t>
  </si>
  <si>
    <t>LV</t>
  </si>
  <si>
    <t>LOMA</t>
  </si>
  <si>
    <t>EBRP</t>
  </si>
  <si>
    <t>CC</t>
  </si>
  <si>
    <t>CANAL</t>
  </si>
  <si>
    <t>IRRIGATION</t>
  </si>
  <si>
    <t>M&amp;I</t>
  </si>
  <si>
    <t>P.P.1</t>
  </si>
  <si>
    <t>P.S.</t>
  </si>
  <si>
    <t>WATER</t>
  </si>
  <si>
    <t>RES.</t>
  </si>
  <si>
    <t>DISTRICT</t>
  </si>
  <si>
    <t>DELIVERIES</t>
  </si>
  <si>
    <t>Subtotal</t>
  </si>
  <si>
    <t>Monthly Measurements:</t>
  </si>
  <si>
    <t>TOTALS:</t>
  </si>
  <si>
    <t>CVP:</t>
  </si>
  <si>
    <t>Non CVP:</t>
  </si>
  <si>
    <t>DIVERSION OF CVP WATER (Including System Losses)</t>
  </si>
  <si>
    <t>DIVERSION OF CVP WATER FOR DIRECT USE</t>
  </si>
  <si>
    <t>DIVERSION OF CVP WATER TO STORAGE</t>
  </si>
  <si>
    <t>TOTAL CVP DIVERSIONS</t>
  </si>
  <si>
    <t>CVP WATER BREAKDOWN</t>
  </si>
  <si>
    <t>CVP AGRICULTURAL DIVERSIONS (Ag Rate)</t>
  </si>
  <si>
    <t>NUNN FARM DIVERSIONS (Full Cost Rate)</t>
  </si>
  <si>
    <t>CVP M&amp;I DIVERSIONS</t>
  </si>
  <si>
    <t>DIVERSION OF LV WATER (APPLICATION 20245)</t>
  </si>
  <si>
    <t>DIVERSION OF LV WATER TO STORAGE</t>
  </si>
  <si>
    <t>DIVERSION OF ALL OTHER NON-CVP WATER</t>
  </si>
  <si>
    <t>DELIVERY TO EBRPD</t>
  </si>
  <si>
    <t>TOTAL OTHER NON-CVP WATER DIVERSIONS</t>
  </si>
  <si>
    <t>CONTRA COSTA CANAL DELIVERIES</t>
  </si>
  <si>
    <t>TOTAL DIRECT DIVERSION DELIVERIES</t>
  </si>
  <si>
    <t>TOTAL CANAL WITHDRAWAL FROM STORAGE</t>
  </si>
  <si>
    <t>LESS TOTAL CANAL DIVERSION TO STORAGE</t>
  </si>
  <si>
    <t>TOTAL CANAL DELIVERIES</t>
  </si>
  <si>
    <t>TOTAL CVP AGRICULTURAL RATE WATER DIVERTED:</t>
  </si>
  <si>
    <t>TOTAL CVP FULL COST RATE WATER DIVERTED:</t>
  </si>
  <si>
    <t>TOTAL LV WATER DIVERTED:</t>
  </si>
  <si>
    <t>Source:  Operations and Maintenance Department - Water Operations Division</t>
  </si>
  <si>
    <t>MALLARD</t>
  </si>
  <si>
    <t>TOTAL DELTA DIVERSIONS (Old River, Rock Slough, and Mallard Slough)</t>
  </si>
  <si>
    <t>DELIVERY OF NON CVP WATER (MALLARD WATER RIGHTS)</t>
  </si>
  <si>
    <t>DELIVERY OF NON CVP WATER (ECCID/TRANSFER WATER)</t>
  </si>
  <si>
    <t>TOTAL NON-CVP WATER (ECCID/MALLARD) DIVERTED:</t>
  </si>
  <si>
    <t>* Total CVP M&amp;I Water does not include EBRPD usage</t>
  </si>
  <si>
    <t>TOTAL CVP M&amp;I WATER DIVERTED*:</t>
  </si>
  <si>
    <t>MIDDLE</t>
  </si>
  <si>
    <t>MIDDLE RIVER</t>
  </si>
  <si>
    <t>DIVERSION FROM EBMUD INTERTIE</t>
  </si>
  <si>
    <t>EBMUD INTERTIE</t>
  </si>
  <si>
    <t>TOTAL LV</t>
  </si>
  <si>
    <t>Pursuant to "Refill Agreement for 2014 Water Transfer from Contra Costa Water District to Alameda County Water District" dated July 10, 2014</t>
  </si>
  <si>
    <t>Date</t>
  </si>
  <si>
    <t>Actual Storage, End of Day (AF)</t>
  </si>
  <si>
    <t>Theoretical Storage, With Daily Refill Volume, End of Day (AF)</t>
  </si>
  <si>
    <t>Baseline Daily Filling (AF)</t>
  </si>
  <si>
    <t>Daily Refill Volume (AF)</t>
  </si>
  <si>
    <t>Cumulative Refill Volume (AF)</t>
  </si>
  <si>
    <t>Delta Condition</t>
  </si>
  <si>
    <t>and "Refill Agreement for 2014 Water Transfer from Contra Costa Water District to Byron Bethany Irrigation District" dated August 28, 2014</t>
  </si>
  <si>
    <t>2015 BBID Transfer Account Balance, End of Day (AF)</t>
  </si>
  <si>
    <t>Accounting for CCWD Refill of Vacated Storage due to 2014 ACWD Transfer and 2014 and 2015 BBID Transfers</t>
  </si>
  <si>
    <t>August 2015</t>
  </si>
  <si>
    <t>2014 ACWD Transfer Account Balance, End of Day (AF)</t>
  </si>
  <si>
    <t>2014 BBID Transfer Account Balance, End of Day (AF)</t>
  </si>
  <si>
    <t>LV WATER FOR</t>
  </si>
  <si>
    <t>BBID TRANSFER</t>
  </si>
  <si>
    <t>Emailed to USBR on September 09, 2015</t>
  </si>
  <si>
    <t>DIVERSION OF CVP WATER AT BBID POINT OF DIVERSION FOR BBID TRANSFER</t>
  </si>
  <si>
    <t>SUMMARY USBR PAYMENT TABLE (IN ACRE-FEET):</t>
  </si>
  <si>
    <t>Monthly Report on CCWD-BBID Transfer</t>
  </si>
  <si>
    <t xml:space="preserve"> August 2015</t>
  </si>
  <si>
    <t>Pursuant to Term 7 of the June 22, 2015 State Water Resources Control Board Order Approving Petitions for Temporary Change for the Transfer of Water to BBID</t>
  </si>
  <si>
    <t>Releases from Los Vaqueros Reservoir for Transfer to BBID</t>
  </si>
  <si>
    <t>Diversions at BBID Point of Diversion for Transfer to BBID</t>
  </si>
  <si>
    <t>Average Daily Release Rate (cfs)</t>
  </si>
  <si>
    <t>Volume (AF)</t>
  </si>
  <si>
    <t>Average Daily Diversion Rate (cfs)</t>
  </si>
  <si>
    <t>Average Daily Transfer Rate (cfs):</t>
  </si>
  <si>
    <t>Total Volume Transferred (AF):</t>
  </si>
  <si>
    <t>Revision 1 - Emailed on September 16, 2015</t>
  </si>
  <si>
    <t xml:space="preserve">Revised August 7th BBID transfer (cell R16/S16) reduced to 18 AF and CVP Water (cell T16) increased to 106.4 AF.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</si>
</sst>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0"/>
    <numFmt numFmtId="165" formatCode="mmmm\ yyyy"/>
    <numFmt numFmtId="166" formatCode="#,##0\ \ \ "/>
    <numFmt numFmtId="167" formatCode="_(* #,##0_);_(* \(#,##0\);_(* &quot;-&quot;??_);_(@_)"/>
    <numFmt numFmtId="168" formatCode="0.0"/>
  </numFmts>
  <fonts count="18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mbria"/>
      <family val="1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0"/>
      <name val="Geneva"/>
    </font>
    <font>
      <b/>
      <sz val="10"/>
      <color rgb="FFFF0000"/>
      <name val="Geneva"/>
    </font>
    <font>
      <sz val="10"/>
      <color rgb="FFFF0000"/>
      <name val="Geneva"/>
    </font>
  </fonts>
  <fills count="4">
    <fill>
      <patternFill patternType="none"/>
    </fill>
    <fill>
      <patternFill patternType="gray125"/>
    </fill>
    <fill>
      <patternFill patternType="lightUp">
        <fgColor rgb="FFC0C0C0"/>
        <bgColor rgb="FFFFFFFF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</cellStyleXfs>
  <cellXfs count="267">
    <xf numFmtId="0" fontId="0" fillId="0" borderId="0" xfId="0"/>
    <xf numFmtId="0" fontId="3" fillId="0" borderId="0" xfId="0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Continuous"/>
    </xf>
    <xf numFmtId="1" fontId="3" fillId="0" borderId="0" xfId="0" applyNumberFormat="1" applyFont="1" applyBorder="1" applyAlignment="1" applyProtection="1">
      <alignment horizontal="centerContinuous"/>
    </xf>
    <xf numFmtId="164" fontId="8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/>
    <xf numFmtId="1" fontId="2" fillId="0" borderId="0" xfId="0" applyNumberFormat="1" applyFont="1" applyBorder="1" applyAlignment="1">
      <alignment horizontal="centerContinuous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1" xfId="0" applyFont="1" applyBorder="1"/>
    <xf numFmtId="1" fontId="2" fillId="0" borderId="0" xfId="0" applyNumberFormat="1" applyFont="1" applyBorder="1"/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 shrinkToFit="1"/>
    </xf>
    <xf numFmtId="1" fontId="2" fillId="0" borderId="10" xfId="0" applyNumberFormat="1" applyFont="1" applyBorder="1" applyAlignment="1">
      <alignment horizontal="center" shrinkToFit="1"/>
    </xf>
    <xf numFmtId="1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Continuous"/>
    </xf>
    <xf numFmtId="164" fontId="2" fillId="0" borderId="12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1" fontId="2" fillId="0" borderId="11" xfId="0" applyNumberFormat="1" applyFont="1" applyBorder="1" applyAlignment="1">
      <alignment horizontal="center" shrinkToFit="1"/>
    </xf>
    <xf numFmtId="1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 shrinkToFit="1"/>
    </xf>
    <xf numFmtId="1" fontId="2" fillId="0" borderId="27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right"/>
    </xf>
    <xf numFmtId="1" fontId="2" fillId="0" borderId="0" xfId="1" applyNumberFormat="1" applyFont="1"/>
    <xf numFmtId="1" fontId="2" fillId="2" borderId="29" xfId="0" applyNumberFormat="1" applyFont="1" applyFill="1" applyBorder="1"/>
    <xf numFmtId="1" fontId="2" fillId="0" borderId="0" xfId="3" applyNumberFormat="1" applyFont="1"/>
    <xf numFmtId="166" fontId="2" fillId="2" borderId="11" xfId="0" applyNumberFormat="1" applyFont="1" applyFill="1" applyBorder="1"/>
    <xf numFmtId="0" fontId="3" fillId="0" borderId="0" xfId="0" applyFont="1" applyBorder="1"/>
    <xf numFmtId="1" fontId="3" fillId="0" borderId="0" xfId="0" applyNumberFormat="1" applyFont="1" applyBorder="1"/>
    <xf numFmtId="0" fontId="2" fillId="0" borderId="0" xfId="0" applyFont="1" applyFill="1" applyBorder="1"/>
    <xf numFmtId="166" fontId="2" fillId="0" borderId="31" xfId="0" applyNumberFormat="1" applyFont="1" applyBorder="1" applyAlignment="1">
      <alignment horizontal="center"/>
    </xf>
    <xf numFmtId="1" fontId="2" fillId="0" borderId="33" xfId="0" applyNumberFormat="1" applyFont="1" applyBorder="1"/>
    <xf numFmtId="1" fontId="2" fillId="0" borderId="34" xfId="0" applyNumberFormat="1" applyFont="1" applyFill="1" applyBorder="1"/>
    <xf numFmtId="166" fontId="2" fillId="0" borderId="34" xfId="0" applyNumberFormat="1" applyFont="1" applyBorder="1"/>
    <xf numFmtId="166" fontId="2" fillId="0" borderId="35" xfId="0" applyNumberFormat="1" applyFont="1" applyBorder="1"/>
    <xf numFmtId="166" fontId="2" fillId="0" borderId="32" xfId="0" applyNumberFormat="1" applyFont="1" applyFill="1" applyBorder="1"/>
    <xf numFmtId="166" fontId="2" fillId="0" borderId="28" xfId="0" applyNumberFormat="1" applyFont="1" applyBorder="1"/>
    <xf numFmtId="166" fontId="2" fillId="0" borderId="33" xfId="0" applyNumberFormat="1" applyFont="1" applyBorder="1"/>
    <xf numFmtId="166" fontId="2" fillId="0" borderId="36" xfId="0" applyNumberFormat="1" applyFont="1" applyBorder="1"/>
    <xf numFmtId="1" fontId="2" fillId="2" borderId="36" xfId="0" applyNumberFormat="1" applyFont="1" applyFill="1" applyBorder="1"/>
    <xf numFmtId="166" fontId="2" fillId="0" borderId="37" xfId="0" applyNumberFormat="1" applyFont="1" applyBorder="1"/>
    <xf numFmtId="1" fontId="2" fillId="2" borderId="38" xfId="0" applyNumberFormat="1" applyFont="1" applyFill="1" applyBorder="1"/>
    <xf numFmtId="1" fontId="2" fillId="2" borderId="0" xfId="0" applyNumberFormat="1" applyFont="1" applyFill="1" applyBorder="1"/>
    <xf numFmtId="1" fontId="2" fillId="2" borderId="13" xfId="0" applyNumberFormat="1" applyFont="1" applyFill="1" applyBorder="1"/>
    <xf numFmtId="1" fontId="2" fillId="2" borderId="39" xfId="0" applyNumberFormat="1" applyFont="1" applyFill="1" applyBorder="1"/>
    <xf numFmtId="1" fontId="2" fillId="2" borderId="40" xfId="0" applyNumberFormat="1" applyFont="1" applyFill="1" applyBorder="1"/>
    <xf numFmtId="1" fontId="2" fillId="2" borderId="41" xfId="0" applyNumberFormat="1" applyFont="1" applyFill="1" applyBorder="1"/>
    <xf numFmtId="1" fontId="2" fillId="2" borderId="9" xfId="0" applyNumberFormat="1" applyFont="1" applyFill="1" applyBorder="1"/>
    <xf numFmtId="1" fontId="2" fillId="0" borderId="42" xfId="0" applyNumberFormat="1" applyFont="1" applyFill="1" applyBorder="1"/>
    <xf numFmtId="1" fontId="2" fillId="2" borderId="3" xfId="0" applyNumberFormat="1" applyFont="1" applyFill="1" applyBorder="1"/>
    <xf numFmtId="1" fontId="2" fillId="2" borderId="8" xfId="0" applyNumberFormat="1" applyFont="1" applyFill="1" applyBorder="1"/>
    <xf numFmtId="1" fontId="2" fillId="0" borderId="43" xfId="0" applyNumberFormat="1" applyFont="1" applyFill="1" applyBorder="1" applyAlignment="1" applyProtection="1">
      <alignment horizontal="right"/>
      <protection locked="0"/>
    </xf>
    <xf numFmtId="0" fontId="3" fillId="0" borderId="44" xfId="0" applyFont="1" applyBorder="1" applyAlignment="1">
      <alignment horizontal="center" vertical="center" wrapText="1"/>
    </xf>
    <xf numFmtId="3" fontId="3" fillId="0" borderId="45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left" vertical="center"/>
    </xf>
    <xf numFmtId="3" fontId="3" fillId="0" borderId="45" xfId="0" applyNumberFormat="1" applyFont="1" applyBorder="1" applyAlignment="1">
      <alignment horizontal="right" vertical="center" shrinkToFit="1"/>
    </xf>
    <xf numFmtId="3" fontId="3" fillId="0" borderId="46" xfId="0" applyNumberFormat="1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center" vertical="center"/>
    </xf>
    <xf numFmtId="3" fontId="3" fillId="0" borderId="49" xfId="0" applyNumberFormat="1" applyFont="1" applyBorder="1" applyAlignment="1">
      <alignment horizontal="center" vertical="center"/>
    </xf>
    <xf numFmtId="3" fontId="3" fillId="0" borderId="5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 applyProtection="1">
      <alignment horizontal="left"/>
    </xf>
    <xf numFmtId="3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left"/>
    </xf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 applyProtection="1">
      <alignment horizontal="centerContinuous"/>
    </xf>
    <xf numFmtId="164" fontId="3" fillId="0" borderId="0" xfId="0" applyNumberFormat="1" applyFont="1" applyBorder="1"/>
    <xf numFmtId="0" fontId="2" fillId="0" borderId="0" xfId="0" applyFont="1" applyBorder="1" applyAlignment="1">
      <alignment horizontal="centerContinuous"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Continuous"/>
    </xf>
    <xf numFmtId="164" fontId="2" fillId="0" borderId="0" xfId="0" applyNumberFormat="1" applyFont="1" applyFill="1" applyBorder="1"/>
    <xf numFmtId="3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Continuous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/>
    <xf numFmtId="164" fontId="4" fillId="0" borderId="0" xfId="0" applyNumberFormat="1" applyFont="1" applyBorder="1"/>
    <xf numFmtId="1" fontId="5" fillId="0" borderId="0" xfId="0" applyNumberFormat="1" applyFont="1" applyBorder="1"/>
    <xf numFmtId="0" fontId="3" fillId="0" borderId="0" xfId="0" applyFont="1" applyBorder="1" applyAlignment="1">
      <alignment horizontal="left"/>
    </xf>
    <xf numFmtId="1" fontId="6" fillId="0" borderId="0" xfId="0" applyNumberFormat="1" applyFont="1" applyBorder="1"/>
    <xf numFmtId="1" fontId="3" fillId="0" borderId="0" xfId="0" applyNumberFormat="1" applyFont="1" applyBorder="1" applyAlignment="1">
      <alignment horizontal="centerContinuous"/>
    </xf>
    <xf numFmtId="1" fontId="4" fillId="0" borderId="0" xfId="0" applyNumberFormat="1" applyFont="1" applyBorder="1"/>
    <xf numFmtId="1" fontId="2" fillId="0" borderId="0" xfId="0" applyNumberFormat="1" applyFont="1" applyFill="1" applyBorder="1"/>
    <xf numFmtId="1" fontId="3" fillId="0" borderId="0" xfId="0" applyNumberFormat="1" applyFont="1" applyFill="1" applyBorder="1"/>
    <xf numFmtId="164" fontId="3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/>
    <xf numFmtId="0" fontId="2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3" fontId="3" fillId="0" borderId="0" xfId="0" applyNumberFormat="1" applyFont="1" applyBorder="1"/>
    <xf numFmtId="0" fontId="2" fillId="0" borderId="0" xfId="0" applyFont="1" applyFill="1" applyBorder="1" applyAlignment="1">
      <alignment horizontal="left"/>
    </xf>
    <xf numFmtId="3" fontId="2" fillId="0" borderId="51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left"/>
    </xf>
    <xf numFmtId="3" fontId="2" fillId="0" borderId="51" xfId="0" applyNumberFormat="1" applyFont="1" applyBorder="1"/>
    <xf numFmtId="164" fontId="3" fillId="0" borderId="0" xfId="0" applyNumberFormat="1" applyFont="1" applyBorder="1" applyAlignment="1">
      <alignment horizontal="left" indent="1"/>
    </xf>
    <xf numFmtId="1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1" fontId="3" fillId="3" borderId="0" xfId="0" applyNumberFormat="1" applyFont="1" applyFill="1" applyBorder="1" applyAlignment="1">
      <alignment horizontal="left"/>
    </xf>
    <xf numFmtId="3" fontId="3" fillId="3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left" indent="1"/>
    </xf>
    <xf numFmtId="1" fontId="2" fillId="0" borderId="14" xfId="0" applyNumberFormat="1" applyFont="1" applyBorder="1"/>
    <xf numFmtId="1" fontId="2" fillId="0" borderId="14" xfId="0" applyNumberFormat="1" applyFont="1" applyBorder="1" applyAlignment="1">
      <alignment horizontal="right"/>
    </xf>
    <xf numFmtId="166" fontId="2" fillId="0" borderId="17" xfId="0" applyNumberFormat="1" applyFont="1" applyBorder="1" applyAlignment="1" applyProtection="1">
      <alignment horizontal="right"/>
    </xf>
    <xf numFmtId="1" fontId="2" fillId="0" borderId="11" xfId="0" applyNumberFormat="1" applyFont="1" applyBorder="1" applyAlignment="1">
      <alignment horizontal="right" vertical="center"/>
    </xf>
    <xf numFmtId="1" fontId="10" fillId="0" borderId="29" xfId="0" applyNumberFormat="1" applyFont="1" applyBorder="1" applyAlignment="1">
      <alignment horizontal="right" vertical="center"/>
    </xf>
    <xf numFmtId="1" fontId="2" fillId="0" borderId="52" xfId="0" applyNumberFormat="1" applyFont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53" xfId="6" applyNumberFormat="1" applyFont="1" applyBorder="1" applyAlignment="1" applyProtection="1">
      <alignment horizontal="center"/>
    </xf>
    <xf numFmtId="1" fontId="2" fillId="0" borderId="14" xfId="6" applyNumberFormat="1" applyFont="1" applyBorder="1" applyAlignment="1" applyProtection="1">
      <alignment horizontal="center"/>
    </xf>
    <xf numFmtId="1" fontId="2" fillId="0" borderId="32" xfId="0" applyNumberFormat="1" applyFont="1" applyFill="1" applyBorder="1"/>
    <xf numFmtId="0" fontId="2" fillId="0" borderId="54" xfId="0" applyFont="1" applyBorder="1" applyAlignment="1">
      <alignment horizontal="center"/>
    </xf>
    <xf numFmtId="3" fontId="3" fillId="0" borderId="55" xfId="0" applyNumberFormat="1" applyFont="1" applyBorder="1" applyAlignment="1">
      <alignment horizontal="center" vertical="center"/>
    </xf>
    <xf numFmtId="1" fontId="2" fillId="0" borderId="14" xfId="0" applyNumberFormat="1" applyFont="1" applyFill="1" applyBorder="1"/>
    <xf numFmtId="166" fontId="2" fillId="0" borderId="32" xfId="0" applyNumberFormat="1" applyFont="1" applyBorder="1"/>
    <xf numFmtId="3" fontId="3" fillId="0" borderId="0" xfId="0" applyNumberFormat="1" applyFont="1" applyBorder="1" applyAlignment="1" applyProtection="1">
      <alignment horizontal="left"/>
    </xf>
    <xf numFmtId="1" fontId="2" fillId="0" borderId="13" xfId="0" applyNumberFormat="1" applyFont="1" applyBorder="1"/>
    <xf numFmtId="1" fontId="0" fillId="0" borderId="53" xfId="0" applyNumberFormat="1" applyBorder="1"/>
    <xf numFmtId="1" fontId="0" fillId="0" borderId="0" xfId="0" applyNumberFormat="1"/>
    <xf numFmtId="1" fontId="0" fillId="0" borderId="14" xfId="0" applyNumberFormat="1" applyBorder="1"/>
    <xf numFmtId="1" fontId="10" fillId="0" borderId="17" xfId="0" applyNumberFormat="1" applyFont="1" applyBorder="1"/>
    <xf numFmtId="166" fontId="11" fillId="0" borderId="2" xfId="0" applyNumberFormat="1" applyFont="1" applyBorder="1" applyAlignment="1">
      <alignment horizontal="right"/>
    </xf>
    <xf numFmtId="1" fontId="11" fillId="0" borderId="14" xfId="0" applyNumberFormat="1" applyFont="1" applyBorder="1"/>
    <xf numFmtId="1" fontId="11" fillId="0" borderId="13" xfId="0" applyNumberFormat="1" applyFont="1" applyBorder="1"/>
    <xf numFmtId="1" fontId="11" fillId="0" borderId="11" xfId="0" applyNumberFormat="1" applyFont="1" applyBorder="1" applyAlignment="1">
      <alignment horizontal="right" vertical="center"/>
    </xf>
    <xf numFmtId="1" fontId="11" fillId="0" borderId="29" xfId="0" applyNumberFormat="1" applyFont="1" applyBorder="1" applyAlignment="1">
      <alignment horizontal="right" vertical="center"/>
    </xf>
    <xf numFmtId="1" fontId="11" fillId="0" borderId="14" xfId="0" applyNumberFormat="1" applyFont="1" applyFill="1" applyBorder="1"/>
    <xf numFmtId="1" fontId="11" fillId="0" borderId="12" xfId="0" applyNumberFormat="1" applyFont="1" applyFill="1" applyBorder="1" applyAlignment="1">
      <alignment horizontal="right" vertical="center"/>
    </xf>
    <xf numFmtId="166" fontId="11" fillId="0" borderId="17" xfId="0" applyNumberFormat="1" applyFont="1" applyBorder="1" applyAlignment="1" applyProtection="1">
      <alignment horizontal="right"/>
    </xf>
    <xf numFmtId="3" fontId="12" fillId="0" borderId="0" xfId="0" applyNumberFormat="1" applyFont="1" applyBorder="1" applyAlignment="1">
      <alignment horizontal="left"/>
    </xf>
    <xf numFmtId="0" fontId="8" fillId="0" borderId="0" xfId="0" applyFont="1" applyFill="1" applyAlignment="1"/>
    <xf numFmtId="0" fontId="14" fillId="0" borderId="0" xfId="0" applyFont="1"/>
    <xf numFmtId="0" fontId="0" fillId="0" borderId="0" xfId="0" applyFont="1"/>
    <xf numFmtId="49" fontId="14" fillId="0" borderId="0" xfId="0" applyNumberFormat="1" applyFont="1"/>
    <xf numFmtId="0" fontId="0" fillId="0" borderId="64" xfId="0" applyFont="1" applyBorder="1" applyAlignment="1">
      <alignment horizontal="center" wrapText="1"/>
    </xf>
    <xf numFmtId="0" fontId="0" fillId="0" borderId="14" xfId="0" applyFont="1" applyBorder="1"/>
    <xf numFmtId="14" fontId="0" fillId="0" borderId="14" xfId="0" applyNumberFormat="1" applyBorder="1"/>
    <xf numFmtId="3" fontId="0" fillId="0" borderId="14" xfId="0" applyNumberFormat="1" applyFill="1" applyBorder="1"/>
    <xf numFmtId="3" fontId="0" fillId="0" borderId="0" xfId="0" applyNumberFormat="1" applyFill="1" applyBorder="1"/>
    <xf numFmtId="3" fontId="0" fillId="0" borderId="14" xfId="0" applyNumberFormat="1" applyBorder="1"/>
    <xf numFmtId="14" fontId="0" fillId="0" borderId="23" xfId="0" applyNumberFormat="1" applyBorder="1"/>
    <xf numFmtId="3" fontId="0" fillId="0" borderId="23" xfId="0" applyNumberFormat="1" applyFill="1" applyBorder="1"/>
    <xf numFmtId="3" fontId="0" fillId="0" borderId="51" xfId="0" applyNumberFormat="1" applyFill="1" applyBorder="1"/>
    <xf numFmtId="3" fontId="0" fillId="0" borderId="23" xfId="0" applyNumberFormat="1" applyBorder="1"/>
    <xf numFmtId="1" fontId="11" fillId="0" borderId="23" xfId="0" applyNumberFormat="1" applyFont="1" applyBorder="1"/>
    <xf numFmtId="1" fontId="11" fillId="0" borderId="52" xfId="0" applyNumberFormat="1" applyFont="1" applyBorder="1" applyAlignment="1">
      <alignment horizontal="right" vertical="center"/>
    </xf>
    <xf numFmtId="1" fontId="11" fillId="0" borderId="14" xfId="0" applyNumberFormat="1" applyFont="1" applyBorder="1" applyAlignment="1">
      <alignment horizontal="right"/>
    </xf>
    <xf numFmtId="1" fontId="11" fillId="2" borderId="24" xfId="0" applyNumberFormat="1" applyFont="1" applyFill="1" applyBorder="1" applyProtection="1">
      <protection locked="0"/>
    </xf>
    <xf numFmtId="166" fontId="11" fillId="2" borderId="20" xfId="0" applyNumberFormat="1" applyFont="1" applyFill="1" applyBorder="1" applyProtection="1">
      <protection locked="0"/>
    </xf>
    <xf numFmtId="165" fontId="3" fillId="0" borderId="0" xfId="0" applyNumberFormat="1" applyFont="1" applyBorder="1" applyAlignment="1">
      <alignment horizontal="center"/>
    </xf>
    <xf numFmtId="3" fontId="3" fillId="0" borderId="47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wrapText="1"/>
    </xf>
    <xf numFmtId="0" fontId="15" fillId="0" borderId="0" xfId="0" applyFont="1"/>
    <xf numFmtId="166" fontId="12" fillId="2" borderId="11" xfId="0" applyNumberFormat="1" applyFont="1" applyFill="1" applyBorder="1"/>
    <xf numFmtId="1" fontId="2" fillId="2" borderId="30" xfId="0" applyNumberFormat="1" applyFont="1" applyFill="1" applyBorder="1"/>
    <xf numFmtId="1" fontId="2" fillId="0" borderId="65" xfId="0" applyNumberFormat="1" applyFont="1" applyBorder="1" applyAlignment="1">
      <alignment horizontal="right"/>
    </xf>
    <xf numFmtId="1" fontId="10" fillId="0" borderId="29" xfId="0" applyNumberFormat="1" applyFont="1" applyBorder="1"/>
    <xf numFmtId="1" fontId="0" fillId="0" borderId="23" xfId="0" applyNumberFormat="1" applyBorder="1"/>
    <xf numFmtId="1" fontId="2" fillId="0" borderId="23" xfId="6" applyNumberFormat="1" applyFont="1" applyBorder="1" applyAlignment="1" applyProtection="1">
      <alignment horizontal="center"/>
    </xf>
    <xf numFmtId="166" fontId="2" fillId="0" borderId="66" xfId="0" applyNumberFormat="1" applyFont="1" applyBorder="1"/>
    <xf numFmtId="167" fontId="2" fillId="0" borderId="56" xfId="7" applyNumberFormat="1" applyFont="1" applyBorder="1"/>
    <xf numFmtId="167" fontId="2" fillId="0" borderId="32" xfId="0" applyNumberFormat="1" applyFont="1" applyBorder="1"/>
    <xf numFmtId="49" fontId="0" fillId="0" borderId="0" xfId="0" applyNumberFormat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67" xfId="0" applyBorder="1"/>
    <xf numFmtId="0" fontId="0" fillId="0" borderId="70" xfId="0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14" fontId="0" fillId="0" borderId="67" xfId="0" applyNumberFormat="1" applyBorder="1"/>
    <xf numFmtId="1" fontId="0" fillId="0" borderId="73" xfId="0" applyNumberFormat="1" applyBorder="1" applyAlignment="1">
      <alignment horizontal="center"/>
    </xf>
    <xf numFmtId="1" fontId="0" fillId="0" borderId="74" xfId="0" applyNumberFormat="1" applyBorder="1" applyAlignment="1">
      <alignment horizontal="center"/>
    </xf>
    <xf numFmtId="14" fontId="0" fillId="0" borderId="75" xfId="0" applyNumberFormat="1" applyBorder="1"/>
    <xf numFmtId="1" fontId="0" fillId="0" borderId="76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4" fontId="0" fillId="0" borderId="75" xfId="0" applyNumberFormat="1" applyFont="1" applyBorder="1"/>
    <xf numFmtId="14" fontId="0" fillId="0" borderId="70" xfId="0" applyNumberFormat="1" applyBorder="1"/>
    <xf numFmtId="1" fontId="0" fillId="0" borderId="71" xfId="0" applyNumberFormat="1" applyBorder="1" applyAlignment="1">
      <alignment horizontal="center"/>
    </xf>
    <xf numFmtId="1" fontId="0" fillId="0" borderId="72" xfId="0" applyNumberFormat="1" applyBorder="1" applyAlignment="1">
      <alignment horizontal="center"/>
    </xf>
    <xf numFmtId="14" fontId="0" fillId="0" borderId="0" xfId="0" applyNumberFormat="1" applyBorder="1"/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168" fontId="0" fillId="0" borderId="0" xfId="0" applyNumberFormat="1" applyBorder="1"/>
    <xf numFmtId="1" fontId="0" fillId="0" borderId="0" xfId="0" applyNumberForma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3" fontId="3" fillId="0" borderId="63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1" fontId="3" fillId="0" borderId="57" xfId="0" applyNumberFormat="1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164" fontId="3" fillId="0" borderId="57" xfId="0" applyNumberFormat="1" applyFont="1" applyBorder="1" applyAlignment="1">
      <alignment horizontal="center"/>
    </xf>
    <xf numFmtId="164" fontId="3" fillId="0" borderId="58" xfId="0" applyNumberFormat="1" applyFont="1" applyBorder="1" applyAlignment="1">
      <alignment horizontal="center"/>
    </xf>
    <xf numFmtId="164" fontId="3" fillId="0" borderId="60" xfId="0" applyNumberFormat="1" applyFont="1" applyBorder="1" applyAlignment="1">
      <alignment horizontal="center"/>
    </xf>
    <xf numFmtId="164" fontId="2" fillId="0" borderId="61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wrapText="1"/>
    </xf>
    <xf numFmtId="164" fontId="2" fillId="0" borderId="23" xfId="0" applyNumberFormat="1" applyFont="1" applyBorder="1" applyAlignment="1">
      <alignment horizontal="center" wrapText="1"/>
    </xf>
    <xf numFmtId="1" fontId="3" fillId="0" borderId="58" xfId="0" applyNumberFormat="1" applyFont="1" applyBorder="1" applyAlignment="1">
      <alignment horizontal="center"/>
    </xf>
    <xf numFmtId="1" fontId="3" fillId="0" borderId="60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68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0" fontId="16" fillId="0" borderId="0" xfId="0" applyFont="1" applyAlignment="1"/>
    <xf numFmtId="0" fontId="17" fillId="0" borderId="0" xfId="0" applyFont="1" applyAlignment="1">
      <alignment horizontal="left"/>
    </xf>
  </cellXfs>
  <cellStyles count="8">
    <cellStyle name="Comma" xfId="7" builtinId="3"/>
    <cellStyle name="Normal" xfId="0" builtinId="0"/>
    <cellStyle name="Normal 14" xfId="1"/>
    <cellStyle name="Normal 15" xfId="2"/>
    <cellStyle name="Normal 16" xfId="3"/>
    <cellStyle name="Normal 22" xfId="4"/>
    <cellStyle name="Normal 23" xfId="5"/>
    <cellStyle name="Normal_CONTRA LOMA 9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88</xdr:row>
      <xdr:rowOff>104775</xdr:rowOff>
    </xdr:from>
    <xdr:to>
      <xdr:col>20</xdr:col>
      <xdr:colOff>0</xdr:colOff>
      <xdr:row>95</xdr:row>
      <xdr:rowOff>133350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4819650" y="14658975"/>
          <a:ext cx="9544050" cy="1162050"/>
        </a:xfrm>
        <a:prstGeom prst="rect">
          <a:avLst/>
        </a:prstGeom>
        <a:noFill/>
        <a:ln w="254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561975</xdr:colOff>
      <xdr:row>88</xdr:row>
      <xdr:rowOff>104775</xdr:rowOff>
    </xdr:from>
    <xdr:to>
      <xdr:col>20</xdr:col>
      <xdr:colOff>0</xdr:colOff>
      <xdr:row>95</xdr:row>
      <xdr:rowOff>133350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819650" y="14658975"/>
          <a:ext cx="9544050" cy="1162050"/>
        </a:xfrm>
        <a:prstGeom prst="rect">
          <a:avLst/>
        </a:prstGeom>
        <a:noFill/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Geneva"/>
            </a:rPr>
            <a:t>`</a:t>
          </a:r>
        </a:p>
      </xdr:txBody>
    </xdr:sp>
    <xdr:clientData/>
  </xdr:twoCellAnchor>
  <xdr:twoCellAnchor>
    <xdr:from>
      <xdr:col>6</xdr:col>
      <xdr:colOff>561975</xdr:colOff>
      <xdr:row>88</xdr:row>
      <xdr:rowOff>104775</xdr:rowOff>
    </xdr:from>
    <xdr:to>
      <xdr:col>20</xdr:col>
      <xdr:colOff>0</xdr:colOff>
      <xdr:row>95</xdr:row>
      <xdr:rowOff>133350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4819650" y="14658975"/>
          <a:ext cx="9544050" cy="1162050"/>
        </a:xfrm>
        <a:prstGeom prst="rect">
          <a:avLst/>
        </a:prstGeom>
        <a:noFill/>
        <a:ln w="254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561975</xdr:colOff>
      <xdr:row>88</xdr:row>
      <xdr:rowOff>104775</xdr:rowOff>
    </xdr:from>
    <xdr:to>
      <xdr:col>20</xdr:col>
      <xdr:colOff>0</xdr:colOff>
      <xdr:row>95</xdr:row>
      <xdr:rowOff>133350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4819650" y="14658975"/>
          <a:ext cx="9544050" cy="1162050"/>
        </a:xfrm>
        <a:prstGeom prst="rect">
          <a:avLst/>
        </a:prstGeom>
        <a:noFill/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Geneva"/>
            </a:rPr>
            <a:t>`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"/>
  <sheetViews>
    <sheetView showGridLines="0" tabSelected="1" zoomScale="75" zoomScaleNormal="75" workbookViewId="0">
      <selection activeCell="I33" sqref="I33"/>
    </sheetView>
  </sheetViews>
  <sheetFormatPr defaultRowHeight="12.75"/>
  <cols>
    <col min="1" max="1" width="11.5703125" style="10" customWidth="1"/>
    <col min="2" max="4" width="9.140625" style="7"/>
    <col min="5" max="5" width="10.42578125" style="7" customWidth="1"/>
    <col min="6" max="6" width="13" style="7" customWidth="1"/>
    <col min="7" max="7" width="9.140625" style="7"/>
    <col min="8" max="8" width="10.42578125" style="7" customWidth="1"/>
    <col min="9" max="9" width="9.140625" style="7"/>
    <col min="10" max="10" width="10.140625" style="7" customWidth="1"/>
    <col min="11" max="11" width="14.28515625" style="7" customWidth="1"/>
    <col min="12" max="12" width="17.140625" style="7" customWidth="1"/>
    <col min="13" max="13" width="10.42578125" style="12" customWidth="1"/>
    <col min="14" max="16" width="9.140625" style="12"/>
    <col min="17" max="17" width="9.140625" style="7"/>
    <col min="18" max="18" width="10.42578125" style="7" bestFit="1" customWidth="1"/>
    <col min="19" max="19" width="16.28515625" style="7" bestFit="1" customWidth="1"/>
    <col min="20" max="23" width="9.140625" style="12"/>
    <col min="24" max="24" width="9.140625" style="7"/>
    <col min="25" max="16384" width="9.140625" style="10"/>
  </cols>
  <sheetData>
    <row r="1" spans="1:2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</row>
    <row r="2" spans="1:2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</row>
    <row r="3" spans="1:25">
      <c r="A3" s="239" t="s">
        <v>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</row>
    <row r="4" spans="1:25">
      <c r="A4" s="2"/>
      <c r="B4" s="2"/>
      <c r="C4" s="2"/>
      <c r="D4" s="2"/>
      <c r="E4" s="2"/>
      <c r="F4" s="2"/>
      <c r="G4" s="2"/>
      <c r="H4" s="2"/>
      <c r="I4" s="2"/>
      <c r="J4" s="142" t="s">
        <v>3</v>
      </c>
      <c r="K4" s="231">
        <v>42217</v>
      </c>
      <c r="L4" s="231"/>
      <c r="M4" s="231"/>
      <c r="N4" s="10"/>
      <c r="O4" s="10"/>
      <c r="P4" s="143"/>
      <c r="Q4" s="143"/>
      <c r="R4" s="10"/>
      <c r="S4" s="10"/>
      <c r="T4" s="10"/>
      <c r="U4" s="8"/>
      <c r="V4" s="8"/>
      <c r="W4" s="6"/>
      <c r="X4" s="8"/>
      <c r="Y4" s="9"/>
    </row>
    <row r="5" spans="1:25" ht="13.5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4"/>
      <c r="O5" s="4"/>
      <c r="P5" s="5"/>
      <c r="Q5" s="6"/>
      <c r="T5" s="6"/>
      <c r="U5" s="8"/>
      <c r="V5" s="8"/>
      <c r="W5" s="8"/>
      <c r="X5" s="8"/>
      <c r="Y5" s="6"/>
    </row>
    <row r="6" spans="1:25" ht="12.75" customHeight="1">
      <c r="A6" s="11"/>
      <c r="B6" s="249" t="s">
        <v>4</v>
      </c>
      <c r="C6" s="250"/>
      <c r="D6" s="250"/>
      <c r="E6" s="251"/>
      <c r="F6" s="252" t="s">
        <v>72</v>
      </c>
      <c r="G6" s="250" t="s">
        <v>5</v>
      </c>
      <c r="H6" s="250"/>
      <c r="I6" s="250"/>
      <c r="J6" s="250"/>
      <c r="K6" s="250"/>
      <c r="L6" s="250"/>
      <c r="M6" s="251"/>
      <c r="N6" s="246" t="s">
        <v>6</v>
      </c>
      <c r="O6" s="255"/>
      <c r="P6" s="255"/>
      <c r="Q6" s="256"/>
      <c r="R6" s="243" t="s">
        <v>7</v>
      </c>
      <c r="S6" s="244"/>
      <c r="T6" s="244"/>
      <c r="U6" s="244"/>
      <c r="V6" s="245"/>
      <c r="W6" s="246" t="s">
        <v>8</v>
      </c>
      <c r="X6" s="247"/>
      <c r="Y6" s="248"/>
    </row>
    <row r="7" spans="1:25">
      <c r="A7" s="13"/>
      <c r="B7" s="14" t="s">
        <v>9</v>
      </c>
      <c r="C7" s="15" t="s">
        <v>10</v>
      </c>
      <c r="D7" s="16" t="s">
        <v>70</v>
      </c>
      <c r="E7" s="17" t="s">
        <v>63</v>
      </c>
      <c r="F7" s="253"/>
      <c r="G7" s="257" t="s">
        <v>11</v>
      </c>
      <c r="H7" s="258"/>
      <c r="I7" s="259" t="s">
        <v>12</v>
      </c>
      <c r="J7" s="258"/>
      <c r="K7" s="18" t="s">
        <v>71</v>
      </c>
      <c r="L7" s="18" t="s">
        <v>73</v>
      </c>
      <c r="M7" s="19" t="s">
        <v>63</v>
      </c>
      <c r="N7" s="257" t="s">
        <v>13</v>
      </c>
      <c r="O7" s="257"/>
      <c r="P7" s="258"/>
      <c r="Q7" s="20" t="s">
        <v>14</v>
      </c>
      <c r="R7" s="257" t="s">
        <v>13</v>
      </c>
      <c r="S7" s="257"/>
      <c r="T7" s="258"/>
      <c r="U7" s="259" t="s">
        <v>15</v>
      </c>
      <c r="V7" s="260"/>
      <c r="W7" s="21" t="s">
        <v>16</v>
      </c>
      <c r="X7" s="22" t="s">
        <v>17</v>
      </c>
      <c r="Y7" s="23" t="s">
        <v>17</v>
      </c>
    </row>
    <row r="8" spans="1:25">
      <c r="A8" s="25" t="s">
        <v>18</v>
      </c>
      <c r="B8" s="26" t="s">
        <v>19</v>
      </c>
      <c r="C8" s="27" t="s">
        <v>20</v>
      </c>
      <c r="D8" s="28" t="s">
        <v>20</v>
      </c>
      <c r="E8" s="29" t="s">
        <v>19</v>
      </c>
      <c r="F8" s="253"/>
      <c r="G8" s="30" t="s">
        <v>21</v>
      </c>
      <c r="H8" s="31" t="s">
        <v>22</v>
      </c>
      <c r="I8" s="31" t="s">
        <v>21</v>
      </c>
      <c r="J8" s="32" t="s">
        <v>22</v>
      </c>
      <c r="K8" s="31" t="s">
        <v>21</v>
      </c>
      <c r="L8" s="32" t="s">
        <v>21</v>
      </c>
      <c r="M8" s="33" t="s">
        <v>22</v>
      </c>
      <c r="N8" s="34" t="s">
        <v>23</v>
      </c>
      <c r="O8" s="34" t="s">
        <v>22</v>
      </c>
      <c r="P8" s="35" t="s">
        <v>21</v>
      </c>
      <c r="Q8" s="36" t="s">
        <v>24</v>
      </c>
      <c r="R8" s="34" t="s">
        <v>74</v>
      </c>
      <c r="S8" s="34" t="s">
        <v>89</v>
      </c>
      <c r="T8" s="35" t="s">
        <v>21</v>
      </c>
      <c r="U8" s="37" t="s">
        <v>25</v>
      </c>
      <c r="V8" s="38" t="s">
        <v>26</v>
      </c>
      <c r="W8" s="39" t="s">
        <v>27</v>
      </c>
      <c r="X8" s="40" t="s">
        <v>28</v>
      </c>
      <c r="Y8" s="41" t="s">
        <v>29</v>
      </c>
    </row>
    <row r="9" spans="1:25">
      <c r="A9" s="42"/>
      <c r="B9" s="43" t="s">
        <v>30</v>
      </c>
      <c r="C9" s="44" t="s">
        <v>31</v>
      </c>
      <c r="D9" s="45" t="s">
        <v>31</v>
      </c>
      <c r="E9" s="46" t="s">
        <v>31</v>
      </c>
      <c r="F9" s="254"/>
      <c r="G9" s="47" t="s">
        <v>32</v>
      </c>
      <c r="H9" s="48" t="s">
        <v>32</v>
      </c>
      <c r="I9" s="48" t="s">
        <v>32</v>
      </c>
      <c r="J9" s="49" t="s">
        <v>32</v>
      </c>
      <c r="K9" s="48" t="s">
        <v>32</v>
      </c>
      <c r="L9" s="49" t="s">
        <v>32</v>
      </c>
      <c r="M9" s="50" t="s">
        <v>32</v>
      </c>
      <c r="N9" s="47" t="s">
        <v>32</v>
      </c>
      <c r="O9" s="47" t="s">
        <v>32</v>
      </c>
      <c r="P9" s="47" t="s">
        <v>32</v>
      </c>
      <c r="Q9" s="51" t="s">
        <v>33</v>
      </c>
      <c r="R9" s="47" t="s">
        <v>32</v>
      </c>
      <c r="S9" s="47" t="s">
        <v>90</v>
      </c>
      <c r="T9" s="47" t="s">
        <v>32</v>
      </c>
      <c r="U9" s="48" t="s">
        <v>34</v>
      </c>
      <c r="V9" s="51" t="s">
        <v>27</v>
      </c>
      <c r="W9" s="52" t="s">
        <v>35</v>
      </c>
      <c r="X9" s="47" t="s">
        <v>32</v>
      </c>
      <c r="Y9" s="53" t="s">
        <v>32</v>
      </c>
    </row>
    <row r="10" spans="1:25">
      <c r="A10" s="54">
        <v>1</v>
      </c>
      <c r="B10" s="160">
        <v>97.240000000000009</v>
      </c>
      <c r="C10" s="161">
        <v>0</v>
      </c>
      <c r="D10" s="160">
        <v>154.05000000000001</v>
      </c>
      <c r="E10" s="159">
        <v>0</v>
      </c>
      <c r="F10" s="144">
        <v>0</v>
      </c>
      <c r="G10" s="147">
        <f t="shared" ref="G10:G40" si="0">B10-H10</f>
        <v>48.444731505765276</v>
      </c>
      <c r="H10" s="144">
        <v>48.795268494234733</v>
      </c>
      <c r="I10" s="148">
        <f t="shared" ref="I10:I40" si="1">MAX(C10-J10-N10-P10,0)</f>
        <v>0</v>
      </c>
      <c r="J10" s="149">
        <v>0</v>
      </c>
      <c r="K10" s="145">
        <f t="shared" ref="K10:K20" si="2">IF((N10+P10)&gt;C10,D10+(C10-J10-N10-P10),D10)</f>
        <v>154.05000000000001</v>
      </c>
      <c r="L10" s="156">
        <f t="shared" ref="L10:L37" si="3">F10</f>
        <v>0</v>
      </c>
      <c r="M10" s="150">
        <f t="shared" ref="M10:M38" si="4">E10</f>
        <v>0</v>
      </c>
      <c r="N10" s="12">
        <v>0</v>
      </c>
      <c r="O10" s="144">
        <v>0</v>
      </c>
      <c r="P10" s="12">
        <v>0</v>
      </c>
      <c r="Q10" s="151">
        <v>-1.9140624999636202E-3</v>
      </c>
      <c r="R10" s="163">
        <v>0</v>
      </c>
      <c r="S10" s="198">
        <f>R10</f>
        <v>0</v>
      </c>
      <c r="T10" s="55">
        <v>101.679</v>
      </c>
      <c r="U10" s="56"/>
      <c r="V10" s="57">
        <v>0</v>
      </c>
      <c r="W10" s="146">
        <f t="shared" ref="W10:W40" si="5">(B10+C10+D10+E10+R10+T10+V10)-(N10+P10+Q10)+F10-O10</f>
        <v>352.97091406250001</v>
      </c>
      <c r="X10" s="58"/>
      <c r="Y10" s="58"/>
    </row>
    <row r="11" spans="1:25">
      <c r="A11" s="54">
        <v>2</v>
      </c>
      <c r="B11" s="165">
        <v>90.91</v>
      </c>
      <c r="C11" s="161">
        <v>0</v>
      </c>
      <c r="D11" s="162">
        <v>123.28</v>
      </c>
      <c r="E11" s="159">
        <v>0</v>
      </c>
      <c r="F11" s="144">
        <v>0</v>
      </c>
      <c r="G11" s="147">
        <f t="shared" si="0"/>
        <v>42.114731505765263</v>
      </c>
      <c r="H11" s="144">
        <v>48.795268494234733</v>
      </c>
      <c r="I11" s="148">
        <f t="shared" si="1"/>
        <v>0</v>
      </c>
      <c r="J11" s="149">
        <v>0</v>
      </c>
      <c r="K11" s="145">
        <f t="shared" si="2"/>
        <v>123.28</v>
      </c>
      <c r="L11" s="156">
        <f t="shared" si="3"/>
        <v>0</v>
      </c>
      <c r="M11" s="150">
        <f t="shared" si="4"/>
        <v>0</v>
      </c>
      <c r="N11" s="12">
        <v>0</v>
      </c>
      <c r="O11" s="144">
        <v>0</v>
      </c>
      <c r="P11" s="12">
        <v>0</v>
      </c>
      <c r="Q11" s="152">
        <v>0</v>
      </c>
      <c r="R11" s="163">
        <v>0</v>
      </c>
      <c r="S11" s="199">
        <f>R11</f>
        <v>0</v>
      </c>
      <c r="T11" s="55">
        <v>103.521</v>
      </c>
      <c r="U11" s="56"/>
      <c r="V11" s="57">
        <v>0</v>
      </c>
      <c r="W11" s="146">
        <f t="shared" si="5"/>
        <v>317.71100000000001</v>
      </c>
      <c r="X11" s="58"/>
      <c r="Y11" s="58"/>
    </row>
    <row r="12" spans="1:25">
      <c r="A12" s="54">
        <v>3</v>
      </c>
      <c r="B12" s="165">
        <v>103</v>
      </c>
      <c r="C12" s="161">
        <v>0</v>
      </c>
      <c r="D12" s="162">
        <v>158.69</v>
      </c>
      <c r="E12" s="159">
        <v>0</v>
      </c>
      <c r="F12" s="144">
        <v>0</v>
      </c>
      <c r="G12" s="147">
        <f t="shared" si="0"/>
        <v>54.204731505765267</v>
      </c>
      <c r="H12" s="144">
        <v>48.795268494234733</v>
      </c>
      <c r="I12" s="148">
        <f t="shared" si="1"/>
        <v>0</v>
      </c>
      <c r="J12" s="149">
        <v>0</v>
      </c>
      <c r="K12" s="145">
        <f t="shared" si="2"/>
        <v>158.69</v>
      </c>
      <c r="L12" s="156">
        <f t="shared" si="3"/>
        <v>0</v>
      </c>
      <c r="M12" s="150">
        <f t="shared" si="4"/>
        <v>0</v>
      </c>
      <c r="N12" s="12">
        <v>0</v>
      </c>
      <c r="O12" s="144">
        <v>0</v>
      </c>
      <c r="P12" s="12">
        <v>0</v>
      </c>
      <c r="Q12" s="152">
        <v>0</v>
      </c>
      <c r="R12" s="163">
        <v>0</v>
      </c>
      <c r="S12" s="199">
        <f t="shared" ref="S12:S39" si="6">R12</f>
        <v>0</v>
      </c>
      <c r="T12" s="55">
        <v>105.559</v>
      </c>
      <c r="U12" s="56"/>
      <c r="V12" s="57">
        <v>0</v>
      </c>
      <c r="W12" s="146">
        <f t="shared" si="5"/>
        <v>367.24900000000002</v>
      </c>
      <c r="X12" s="58"/>
      <c r="Y12" s="58"/>
    </row>
    <row r="13" spans="1:25">
      <c r="A13" s="54">
        <v>4</v>
      </c>
      <c r="B13" s="165">
        <v>92.41</v>
      </c>
      <c r="C13" s="161">
        <v>0</v>
      </c>
      <c r="D13" s="162">
        <v>124.26</v>
      </c>
      <c r="E13" s="159">
        <v>0</v>
      </c>
      <c r="F13" s="144">
        <v>0</v>
      </c>
      <c r="G13" s="147">
        <f t="shared" si="0"/>
        <v>43.614731505765263</v>
      </c>
      <c r="H13" s="144">
        <v>48.795268494234733</v>
      </c>
      <c r="I13" s="148">
        <f t="shared" si="1"/>
        <v>0</v>
      </c>
      <c r="J13" s="149">
        <v>0</v>
      </c>
      <c r="K13" s="145">
        <f t="shared" si="2"/>
        <v>124.26</v>
      </c>
      <c r="L13" s="156">
        <f t="shared" si="3"/>
        <v>0</v>
      </c>
      <c r="M13" s="150">
        <f t="shared" si="4"/>
        <v>0</v>
      </c>
      <c r="N13" s="12">
        <v>0</v>
      </c>
      <c r="O13" s="144">
        <v>0</v>
      </c>
      <c r="P13" s="12">
        <v>0</v>
      </c>
      <c r="Q13" s="152">
        <v>0</v>
      </c>
      <c r="R13" s="163">
        <v>24</v>
      </c>
      <c r="S13" s="199">
        <f t="shared" si="6"/>
        <v>24</v>
      </c>
      <c r="T13" s="55">
        <v>109.994</v>
      </c>
      <c r="U13" s="56"/>
      <c r="V13" s="57">
        <v>0</v>
      </c>
      <c r="W13" s="146">
        <f t="shared" si="5"/>
        <v>350.66399999999999</v>
      </c>
      <c r="X13" s="58"/>
      <c r="Y13" s="58"/>
    </row>
    <row r="14" spans="1:25">
      <c r="A14" s="54">
        <v>5</v>
      </c>
      <c r="B14" s="165">
        <v>83.55</v>
      </c>
      <c r="C14" s="161">
        <v>0</v>
      </c>
      <c r="D14" s="162">
        <v>110.36</v>
      </c>
      <c r="E14" s="159">
        <v>0</v>
      </c>
      <c r="F14" s="144">
        <v>0</v>
      </c>
      <c r="G14" s="147">
        <f t="shared" si="0"/>
        <v>34.754731505765264</v>
      </c>
      <c r="H14" s="144">
        <v>48.795268494234733</v>
      </c>
      <c r="I14" s="148">
        <f t="shared" si="1"/>
        <v>0</v>
      </c>
      <c r="J14" s="149">
        <v>0</v>
      </c>
      <c r="K14" s="145">
        <f t="shared" si="2"/>
        <v>110.36</v>
      </c>
      <c r="L14" s="156">
        <f t="shared" si="3"/>
        <v>0</v>
      </c>
      <c r="M14" s="150">
        <f t="shared" si="4"/>
        <v>0</v>
      </c>
      <c r="N14" s="12">
        <v>0</v>
      </c>
      <c r="O14" s="144">
        <v>0</v>
      </c>
      <c r="P14" s="12">
        <v>0</v>
      </c>
      <c r="Q14" s="152">
        <v>0</v>
      </c>
      <c r="R14" s="163">
        <v>24</v>
      </c>
      <c r="S14" s="199">
        <f t="shared" si="6"/>
        <v>24</v>
      </c>
      <c r="T14" s="55">
        <v>107.79900000000001</v>
      </c>
      <c r="U14" s="56"/>
      <c r="V14" s="57">
        <v>0</v>
      </c>
      <c r="W14" s="146">
        <f t="shared" si="5"/>
        <v>325.709</v>
      </c>
      <c r="X14" s="58"/>
      <c r="Y14" s="58"/>
    </row>
    <row r="15" spans="1:25">
      <c r="A15" s="54">
        <v>6</v>
      </c>
      <c r="B15" s="165">
        <v>104.95</v>
      </c>
      <c r="C15" s="161">
        <v>0</v>
      </c>
      <c r="D15" s="162">
        <v>93.53</v>
      </c>
      <c r="E15" s="159">
        <v>0</v>
      </c>
      <c r="F15" s="144">
        <v>0</v>
      </c>
      <c r="G15" s="147">
        <f t="shared" si="0"/>
        <v>56.15473150576527</v>
      </c>
      <c r="H15" s="144">
        <v>48.795268494234733</v>
      </c>
      <c r="I15" s="148">
        <f t="shared" si="1"/>
        <v>0</v>
      </c>
      <c r="J15" s="149">
        <v>0</v>
      </c>
      <c r="K15" s="145">
        <f t="shared" si="2"/>
        <v>93.53</v>
      </c>
      <c r="L15" s="156">
        <f t="shared" si="3"/>
        <v>0</v>
      </c>
      <c r="M15" s="150">
        <f t="shared" si="4"/>
        <v>0</v>
      </c>
      <c r="N15" s="12">
        <v>0</v>
      </c>
      <c r="O15" s="144">
        <v>0</v>
      </c>
      <c r="P15" s="12">
        <v>0</v>
      </c>
      <c r="Q15" s="152">
        <v>0</v>
      </c>
      <c r="R15" s="163">
        <v>24</v>
      </c>
      <c r="S15" s="199">
        <f t="shared" si="6"/>
        <v>24</v>
      </c>
      <c r="T15" s="55">
        <v>107.02600000000001</v>
      </c>
      <c r="U15" s="56"/>
      <c r="V15" s="57">
        <v>0</v>
      </c>
      <c r="W15" s="146">
        <f t="shared" si="5"/>
        <v>329.50600000000003</v>
      </c>
      <c r="X15" s="58"/>
      <c r="Y15" s="58"/>
    </row>
    <row r="16" spans="1:25">
      <c r="A16" s="54">
        <v>7</v>
      </c>
      <c r="B16" s="165">
        <v>98.92</v>
      </c>
      <c r="C16" s="161">
        <v>0</v>
      </c>
      <c r="D16" s="162">
        <v>106.99000000000001</v>
      </c>
      <c r="E16" s="159">
        <v>0</v>
      </c>
      <c r="F16" s="144">
        <v>0</v>
      </c>
      <c r="G16" s="147">
        <f t="shared" si="0"/>
        <v>50.124731505765268</v>
      </c>
      <c r="H16" s="144">
        <v>48.795268494234733</v>
      </c>
      <c r="I16" s="148">
        <f t="shared" si="1"/>
        <v>0</v>
      </c>
      <c r="J16" s="149">
        <v>0</v>
      </c>
      <c r="K16" s="145">
        <f t="shared" si="2"/>
        <v>106.99000000000001</v>
      </c>
      <c r="L16" s="156">
        <f t="shared" si="3"/>
        <v>0</v>
      </c>
      <c r="M16" s="150">
        <f t="shared" si="4"/>
        <v>0</v>
      </c>
      <c r="N16" s="12">
        <v>0</v>
      </c>
      <c r="O16" s="144">
        <v>0</v>
      </c>
      <c r="P16" s="12">
        <v>0</v>
      </c>
      <c r="Q16" s="152">
        <v>15.84814453125</v>
      </c>
      <c r="R16" s="163">
        <v>18</v>
      </c>
      <c r="S16" s="199">
        <f t="shared" si="6"/>
        <v>18</v>
      </c>
      <c r="T16" s="55">
        <v>106.404</v>
      </c>
      <c r="U16" s="56"/>
      <c r="V16" s="57">
        <v>0</v>
      </c>
      <c r="W16" s="146">
        <f t="shared" si="5"/>
        <v>314.46585546875002</v>
      </c>
      <c r="X16" s="58"/>
      <c r="Y16" s="58"/>
    </row>
    <row r="17" spans="1:25">
      <c r="A17" s="54">
        <v>8</v>
      </c>
      <c r="B17" s="165">
        <v>93.4</v>
      </c>
      <c r="C17" s="161">
        <v>0</v>
      </c>
      <c r="D17" s="162">
        <v>126.98</v>
      </c>
      <c r="E17" s="159">
        <v>0</v>
      </c>
      <c r="F17" s="144">
        <v>0</v>
      </c>
      <c r="G17" s="147">
        <f t="shared" si="0"/>
        <v>44.604731505765272</v>
      </c>
      <c r="H17" s="144">
        <v>48.795268494234733</v>
      </c>
      <c r="I17" s="148">
        <f t="shared" si="1"/>
        <v>0</v>
      </c>
      <c r="J17" s="149">
        <v>0</v>
      </c>
      <c r="K17" s="145">
        <f t="shared" si="2"/>
        <v>126.98</v>
      </c>
      <c r="L17" s="156">
        <f t="shared" si="3"/>
        <v>0</v>
      </c>
      <c r="M17" s="150">
        <f t="shared" si="4"/>
        <v>0</v>
      </c>
      <c r="N17" s="12">
        <v>0</v>
      </c>
      <c r="O17" s="144">
        <v>0</v>
      </c>
      <c r="P17" s="12">
        <v>0</v>
      </c>
      <c r="Q17" s="152">
        <v>18.01318359375</v>
      </c>
      <c r="R17" s="163">
        <v>0</v>
      </c>
      <c r="S17" s="199">
        <f t="shared" si="6"/>
        <v>0</v>
      </c>
      <c r="T17" s="55">
        <v>99.899000000000001</v>
      </c>
      <c r="U17" s="56"/>
      <c r="V17" s="57">
        <v>0</v>
      </c>
      <c r="W17" s="146">
        <f t="shared" si="5"/>
        <v>302.26581640625</v>
      </c>
      <c r="X17" s="58"/>
      <c r="Y17" s="58"/>
    </row>
    <row r="18" spans="1:25">
      <c r="A18" s="54">
        <v>9</v>
      </c>
      <c r="B18" s="165">
        <v>97.43</v>
      </c>
      <c r="C18" s="161">
        <v>0</v>
      </c>
      <c r="D18" s="162">
        <v>102.32000000000001</v>
      </c>
      <c r="E18" s="159">
        <v>0</v>
      </c>
      <c r="F18" s="144">
        <v>0</v>
      </c>
      <c r="G18" s="147">
        <f t="shared" si="0"/>
        <v>48.634731505765274</v>
      </c>
      <c r="H18" s="144">
        <v>48.795268494234733</v>
      </c>
      <c r="I18" s="148">
        <f t="shared" si="1"/>
        <v>0</v>
      </c>
      <c r="J18" s="149">
        <v>0</v>
      </c>
      <c r="K18" s="145">
        <f t="shared" si="2"/>
        <v>102.32000000000001</v>
      </c>
      <c r="L18" s="156">
        <f t="shared" si="3"/>
        <v>0</v>
      </c>
      <c r="M18" s="150">
        <f t="shared" si="4"/>
        <v>0</v>
      </c>
      <c r="N18" s="12">
        <v>0</v>
      </c>
      <c r="O18" s="144">
        <v>0</v>
      </c>
      <c r="P18" s="12">
        <v>0</v>
      </c>
      <c r="Q18" s="152">
        <v>19.0888671875</v>
      </c>
      <c r="R18" s="163">
        <v>0</v>
      </c>
      <c r="S18" s="199">
        <f t="shared" si="6"/>
        <v>0</v>
      </c>
      <c r="T18" s="55">
        <v>100.113</v>
      </c>
      <c r="U18" s="56"/>
      <c r="V18" s="57">
        <v>0</v>
      </c>
      <c r="W18" s="146">
        <f t="shared" si="5"/>
        <v>280.7741328125</v>
      </c>
      <c r="X18" s="58"/>
      <c r="Y18" s="58"/>
    </row>
    <row r="19" spans="1:25">
      <c r="A19" s="54">
        <v>10</v>
      </c>
      <c r="B19" s="165">
        <v>95.91</v>
      </c>
      <c r="C19" s="161">
        <v>0</v>
      </c>
      <c r="D19" s="162">
        <v>142.11000000000001</v>
      </c>
      <c r="E19" s="159">
        <v>0</v>
      </c>
      <c r="F19" s="144">
        <v>0</v>
      </c>
      <c r="G19" s="147">
        <f t="shared" si="0"/>
        <v>47.114731505765263</v>
      </c>
      <c r="H19" s="144">
        <v>48.795268494234733</v>
      </c>
      <c r="I19" s="148">
        <f t="shared" si="1"/>
        <v>0</v>
      </c>
      <c r="J19" s="149">
        <v>0</v>
      </c>
      <c r="K19" s="145">
        <f t="shared" si="2"/>
        <v>142.11000000000001</v>
      </c>
      <c r="L19" s="156">
        <f t="shared" si="3"/>
        <v>0</v>
      </c>
      <c r="M19" s="150">
        <f t="shared" si="4"/>
        <v>0</v>
      </c>
      <c r="N19" s="12">
        <v>0</v>
      </c>
      <c r="O19" s="144">
        <v>0</v>
      </c>
      <c r="P19" s="12">
        <v>0</v>
      </c>
      <c r="Q19" s="152">
        <v>5.68896484375</v>
      </c>
      <c r="R19" s="163">
        <v>0</v>
      </c>
      <c r="S19" s="199">
        <f t="shared" si="6"/>
        <v>0</v>
      </c>
      <c r="T19" s="55">
        <v>100.27800000000001</v>
      </c>
      <c r="U19" s="56"/>
      <c r="V19" s="57">
        <v>0</v>
      </c>
      <c r="W19" s="146">
        <f t="shared" si="5"/>
        <v>332.60903515625</v>
      </c>
      <c r="X19" s="58"/>
      <c r="Y19" s="58"/>
    </row>
    <row r="20" spans="1:25">
      <c r="A20" s="54">
        <v>11</v>
      </c>
      <c r="B20" s="165">
        <v>89.69</v>
      </c>
      <c r="C20" s="161">
        <v>0</v>
      </c>
      <c r="D20" s="162">
        <v>150.46</v>
      </c>
      <c r="E20" s="159">
        <v>0</v>
      </c>
      <c r="F20" s="144">
        <v>0</v>
      </c>
      <c r="G20" s="147">
        <f t="shared" si="0"/>
        <v>40.894731505765265</v>
      </c>
      <c r="H20" s="144">
        <v>48.795268494234733</v>
      </c>
      <c r="I20" s="148">
        <f t="shared" si="1"/>
        <v>0</v>
      </c>
      <c r="J20" s="149">
        <v>0</v>
      </c>
      <c r="K20" s="145">
        <f t="shared" si="2"/>
        <v>150.46</v>
      </c>
      <c r="L20" s="156">
        <f t="shared" si="3"/>
        <v>0</v>
      </c>
      <c r="M20" s="150">
        <f t="shared" si="4"/>
        <v>0</v>
      </c>
      <c r="N20" s="12">
        <v>0</v>
      </c>
      <c r="O20" s="156">
        <v>0</v>
      </c>
      <c r="P20" s="12">
        <v>0</v>
      </c>
      <c r="Q20" s="152">
        <v>0</v>
      </c>
      <c r="R20" s="163">
        <v>0</v>
      </c>
      <c r="S20" s="199">
        <f t="shared" si="6"/>
        <v>0</v>
      </c>
      <c r="T20" s="55">
        <v>100.53700000000001</v>
      </c>
      <c r="U20" s="56"/>
      <c r="V20" s="57">
        <v>0</v>
      </c>
      <c r="W20" s="146">
        <f t="shared" si="5"/>
        <v>340.68700000000001</v>
      </c>
      <c r="X20" s="58"/>
      <c r="Y20" s="58"/>
    </row>
    <row r="21" spans="1:25">
      <c r="A21" s="54">
        <v>12</v>
      </c>
      <c r="B21" s="165">
        <v>91.52</v>
      </c>
      <c r="C21" s="161">
        <v>0</v>
      </c>
      <c r="D21" s="162">
        <v>150.6</v>
      </c>
      <c r="E21" s="159">
        <v>0</v>
      </c>
      <c r="F21" s="144">
        <v>0</v>
      </c>
      <c r="G21" s="147">
        <f t="shared" si="0"/>
        <v>42.724731505765263</v>
      </c>
      <c r="H21" s="144">
        <v>48.795268494234733</v>
      </c>
      <c r="I21" s="148">
        <f t="shared" si="1"/>
        <v>0</v>
      </c>
      <c r="J21" s="149">
        <v>0</v>
      </c>
      <c r="K21" s="145">
        <f>MAX(0, IF((N21+P21)&gt;C21,D21+(C21-J21-N21-P21),D21))</f>
        <v>150.6</v>
      </c>
      <c r="L21" s="156">
        <f t="shared" si="3"/>
        <v>0</v>
      </c>
      <c r="M21" s="150">
        <f t="shared" si="4"/>
        <v>0</v>
      </c>
      <c r="N21" s="12">
        <v>0</v>
      </c>
      <c r="O21" s="156">
        <v>0</v>
      </c>
      <c r="P21" s="12">
        <v>0</v>
      </c>
      <c r="Q21" s="152">
        <v>0</v>
      </c>
      <c r="R21" s="163">
        <v>0</v>
      </c>
      <c r="S21" s="199">
        <f t="shared" si="6"/>
        <v>0</v>
      </c>
      <c r="T21" s="55">
        <v>100.012</v>
      </c>
      <c r="U21" s="56"/>
      <c r="V21" s="57">
        <v>0</v>
      </c>
      <c r="W21" s="146">
        <f t="shared" si="5"/>
        <v>342.13200000000001</v>
      </c>
      <c r="X21" s="58"/>
      <c r="Y21" s="58"/>
    </row>
    <row r="22" spans="1:25">
      <c r="A22" s="54">
        <v>13</v>
      </c>
      <c r="B22" s="165">
        <v>91.58</v>
      </c>
      <c r="C22" s="161">
        <v>0</v>
      </c>
      <c r="D22" s="162">
        <v>149.71</v>
      </c>
      <c r="E22" s="159">
        <v>0</v>
      </c>
      <c r="F22" s="144">
        <v>0</v>
      </c>
      <c r="G22" s="147">
        <f t="shared" si="0"/>
        <v>42.784731505765265</v>
      </c>
      <c r="H22" s="144">
        <v>48.795268494234733</v>
      </c>
      <c r="I22" s="148">
        <f t="shared" si="1"/>
        <v>0</v>
      </c>
      <c r="J22" s="149">
        <v>0</v>
      </c>
      <c r="K22" s="145">
        <f t="shared" ref="K22:K28" si="7">MAX(0, IF((N22+P22)&gt;C22,D22+(C22-J22-N22-P22),D22))</f>
        <v>149.71</v>
      </c>
      <c r="L22" s="156">
        <f t="shared" si="3"/>
        <v>0</v>
      </c>
      <c r="M22" s="150">
        <f t="shared" si="4"/>
        <v>0</v>
      </c>
      <c r="N22" s="12">
        <v>0</v>
      </c>
      <c r="O22" s="156">
        <v>0</v>
      </c>
      <c r="P22" s="12">
        <v>0</v>
      </c>
      <c r="Q22" s="152">
        <v>0</v>
      </c>
      <c r="R22" s="163">
        <v>0</v>
      </c>
      <c r="S22" s="199">
        <f t="shared" si="6"/>
        <v>0</v>
      </c>
      <c r="T22" s="55">
        <v>100.69499999999999</v>
      </c>
      <c r="U22" s="56"/>
      <c r="V22" s="57">
        <v>0</v>
      </c>
      <c r="W22" s="146">
        <f t="shared" si="5"/>
        <v>341.98500000000001</v>
      </c>
      <c r="X22" s="58"/>
      <c r="Y22" s="58"/>
    </row>
    <row r="23" spans="1:25">
      <c r="A23" s="54">
        <v>14</v>
      </c>
      <c r="B23" s="165">
        <v>92.29</v>
      </c>
      <c r="C23" s="161">
        <v>0</v>
      </c>
      <c r="D23" s="162">
        <v>152.67000000000002</v>
      </c>
      <c r="E23" s="159">
        <v>0</v>
      </c>
      <c r="F23" s="144">
        <v>0</v>
      </c>
      <c r="G23" s="147">
        <f t="shared" si="0"/>
        <v>43.494731505765273</v>
      </c>
      <c r="H23" s="144">
        <v>48.795268494234733</v>
      </c>
      <c r="I23" s="148">
        <f t="shared" si="1"/>
        <v>0</v>
      </c>
      <c r="J23" s="149">
        <v>0</v>
      </c>
      <c r="K23" s="145">
        <f t="shared" si="7"/>
        <v>152.67000000000002</v>
      </c>
      <c r="L23" s="156">
        <f t="shared" si="3"/>
        <v>0</v>
      </c>
      <c r="M23" s="150">
        <f t="shared" si="4"/>
        <v>0</v>
      </c>
      <c r="N23" s="12">
        <v>0</v>
      </c>
      <c r="O23" s="156">
        <v>0</v>
      </c>
      <c r="P23" s="12">
        <v>0</v>
      </c>
      <c r="Q23" s="152">
        <v>0</v>
      </c>
      <c r="R23" s="163">
        <v>0</v>
      </c>
      <c r="S23" s="199">
        <f t="shared" si="6"/>
        <v>0</v>
      </c>
      <c r="T23" s="55">
        <v>100.262</v>
      </c>
      <c r="U23" s="56"/>
      <c r="V23" s="57">
        <v>0</v>
      </c>
      <c r="W23" s="146">
        <f t="shared" si="5"/>
        <v>345.22200000000004</v>
      </c>
      <c r="X23" s="58"/>
      <c r="Y23" s="58"/>
    </row>
    <row r="24" spans="1:25">
      <c r="A24" s="54">
        <v>15</v>
      </c>
      <c r="B24" s="165">
        <v>89.25</v>
      </c>
      <c r="C24" s="161">
        <v>0</v>
      </c>
      <c r="D24" s="162">
        <v>154.01</v>
      </c>
      <c r="E24" s="159">
        <v>0</v>
      </c>
      <c r="F24" s="144">
        <v>0</v>
      </c>
      <c r="G24" s="147">
        <f t="shared" si="0"/>
        <v>40.454731505765267</v>
      </c>
      <c r="H24" s="144">
        <v>48.795268494234733</v>
      </c>
      <c r="I24" s="148">
        <f t="shared" si="1"/>
        <v>0</v>
      </c>
      <c r="J24" s="149">
        <v>0</v>
      </c>
      <c r="K24" s="145">
        <f t="shared" si="7"/>
        <v>154.01</v>
      </c>
      <c r="L24" s="156">
        <f t="shared" si="3"/>
        <v>0</v>
      </c>
      <c r="M24" s="150">
        <f t="shared" si="4"/>
        <v>0</v>
      </c>
      <c r="N24" s="12">
        <v>0</v>
      </c>
      <c r="O24" s="156">
        <v>0</v>
      </c>
      <c r="P24" s="12">
        <v>0</v>
      </c>
      <c r="Q24" s="152">
        <v>0</v>
      </c>
      <c r="R24" s="163">
        <v>0</v>
      </c>
      <c r="S24" s="199">
        <f t="shared" si="6"/>
        <v>0</v>
      </c>
      <c r="T24" s="55">
        <v>101.482</v>
      </c>
      <c r="U24" s="56"/>
      <c r="V24" s="57">
        <v>0</v>
      </c>
      <c r="W24" s="146">
        <f t="shared" si="5"/>
        <v>344.74199999999996</v>
      </c>
      <c r="X24" s="58"/>
      <c r="Y24" s="58"/>
    </row>
    <row r="25" spans="1:25">
      <c r="A25" s="54">
        <v>16</v>
      </c>
      <c r="B25" s="165">
        <v>88.460000000000008</v>
      </c>
      <c r="C25" s="161">
        <v>0</v>
      </c>
      <c r="D25" s="162">
        <v>149.53</v>
      </c>
      <c r="E25" s="159">
        <v>0</v>
      </c>
      <c r="F25" s="144">
        <v>0</v>
      </c>
      <c r="G25" s="147">
        <f t="shared" si="0"/>
        <v>39.664731505765275</v>
      </c>
      <c r="H25" s="144">
        <v>48.795268494234733</v>
      </c>
      <c r="I25" s="148">
        <f t="shared" si="1"/>
        <v>0</v>
      </c>
      <c r="J25" s="149">
        <v>0</v>
      </c>
      <c r="K25" s="145">
        <f t="shared" si="7"/>
        <v>149.53</v>
      </c>
      <c r="L25" s="156">
        <f t="shared" si="3"/>
        <v>0</v>
      </c>
      <c r="M25" s="150">
        <f t="shared" si="4"/>
        <v>0</v>
      </c>
      <c r="N25" s="12">
        <v>0</v>
      </c>
      <c r="O25" s="156">
        <v>0</v>
      </c>
      <c r="P25" s="12">
        <v>0</v>
      </c>
      <c r="Q25" s="152">
        <v>0</v>
      </c>
      <c r="R25" s="163">
        <v>0</v>
      </c>
      <c r="S25" s="199">
        <f t="shared" si="6"/>
        <v>0</v>
      </c>
      <c r="T25" s="55">
        <v>100.547</v>
      </c>
      <c r="U25" s="56"/>
      <c r="V25" s="57">
        <v>0</v>
      </c>
      <c r="W25" s="146">
        <f t="shared" si="5"/>
        <v>338.53700000000003</v>
      </c>
      <c r="X25" s="58"/>
      <c r="Y25" s="58"/>
    </row>
    <row r="26" spans="1:25">
      <c r="A26" s="54">
        <v>17</v>
      </c>
      <c r="B26" s="165">
        <v>91.16</v>
      </c>
      <c r="C26" s="161">
        <v>0</v>
      </c>
      <c r="D26" s="162">
        <v>142.79</v>
      </c>
      <c r="E26" s="159">
        <v>0</v>
      </c>
      <c r="F26" s="144">
        <v>0</v>
      </c>
      <c r="G26" s="147">
        <f t="shared" si="0"/>
        <v>42.364731505765263</v>
      </c>
      <c r="H26" s="144">
        <v>48.795268494234733</v>
      </c>
      <c r="I26" s="148">
        <f t="shared" si="1"/>
        <v>0</v>
      </c>
      <c r="J26" s="149">
        <v>0</v>
      </c>
      <c r="K26" s="145">
        <f t="shared" si="7"/>
        <v>142.79</v>
      </c>
      <c r="L26" s="156">
        <f t="shared" si="3"/>
        <v>0</v>
      </c>
      <c r="M26" s="150">
        <f t="shared" si="4"/>
        <v>0</v>
      </c>
      <c r="N26" s="12">
        <v>0</v>
      </c>
      <c r="O26" s="156">
        <v>0</v>
      </c>
      <c r="P26" s="12">
        <v>0</v>
      </c>
      <c r="Q26" s="152">
        <v>0</v>
      </c>
      <c r="R26" s="163">
        <v>0</v>
      </c>
      <c r="S26" s="199">
        <f t="shared" si="6"/>
        <v>0</v>
      </c>
      <c r="T26" s="55">
        <v>100.617</v>
      </c>
      <c r="U26" s="56"/>
      <c r="V26" s="57">
        <v>0</v>
      </c>
      <c r="W26" s="146">
        <f t="shared" si="5"/>
        <v>334.56700000000001</v>
      </c>
      <c r="X26" s="58"/>
      <c r="Y26" s="58"/>
    </row>
    <row r="27" spans="1:25">
      <c r="A27" s="54">
        <v>18</v>
      </c>
      <c r="B27" s="165">
        <v>90.36</v>
      </c>
      <c r="C27" s="161">
        <v>0</v>
      </c>
      <c r="D27" s="162">
        <v>161.16</v>
      </c>
      <c r="E27" s="159">
        <v>0</v>
      </c>
      <c r="F27" s="144">
        <v>0</v>
      </c>
      <c r="G27" s="147">
        <f t="shared" si="0"/>
        <v>41.564731505765266</v>
      </c>
      <c r="H27" s="144">
        <v>48.795268494234733</v>
      </c>
      <c r="I27" s="148">
        <f t="shared" si="1"/>
        <v>0</v>
      </c>
      <c r="J27" s="149">
        <v>0</v>
      </c>
      <c r="K27" s="145">
        <f t="shared" si="7"/>
        <v>161.16</v>
      </c>
      <c r="L27" s="156">
        <f t="shared" si="3"/>
        <v>0</v>
      </c>
      <c r="M27" s="150">
        <f t="shared" si="4"/>
        <v>0</v>
      </c>
      <c r="N27" s="12">
        <v>0</v>
      </c>
      <c r="O27" s="156">
        <v>0</v>
      </c>
      <c r="P27" s="12">
        <v>0</v>
      </c>
      <c r="Q27" s="152">
        <v>0</v>
      </c>
      <c r="R27" s="163">
        <v>0</v>
      </c>
      <c r="S27" s="199">
        <f t="shared" si="6"/>
        <v>0</v>
      </c>
      <c r="T27" s="55">
        <v>101.437</v>
      </c>
      <c r="U27" s="56"/>
      <c r="V27" s="57">
        <v>0</v>
      </c>
      <c r="W27" s="146">
        <f t="shared" si="5"/>
        <v>352.95699999999999</v>
      </c>
      <c r="X27" s="58"/>
      <c r="Y27" s="58"/>
    </row>
    <row r="28" spans="1:25">
      <c r="A28" s="54">
        <v>19</v>
      </c>
      <c r="B28" s="165">
        <v>90.12</v>
      </c>
      <c r="C28" s="161">
        <v>0</v>
      </c>
      <c r="D28" s="162">
        <v>152.13</v>
      </c>
      <c r="E28" s="159">
        <v>0</v>
      </c>
      <c r="F28" s="144">
        <v>0</v>
      </c>
      <c r="G28" s="147">
        <f>B28-H28</f>
        <v>41.324731505765271</v>
      </c>
      <c r="H28" s="144">
        <v>48.795268494234733</v>
      </c>
      <c r="I28" s="148">
        <f t="shared" si="1"/>
        <v>0</v>
      </c>
      <c r="J28" s="149">
        <v>0</v>
      </c>
      <c r="K28" s="145">
        <f t="shared" si="7"/>
        <v>152.13</v>
      </c>
      <c r="L28" s="156">
        <f t="shared" si="3"/>
        <v>0</v>
      </c>
      <c r="M28" s="150">
        <f t="shared" si="4"/>
        <v>0</v>
      </c>
      <c r="N28" s="12">
        <v>0</v>
      </c>
      <c r="O28" s="156">
        <v>0</v>
      </c>
      <c r="P28" s="12">
        <v>0</v>
      </c>
      <c r="Q28" s="152">
        <v>0</v>
      </c>
      <c r="R28" s="163">
        <v>0</v>
      </c>
      <c r="S28" s="199">
        <f t="shared" si="6"/>
        <v>0</v>
      </c>
      <c r="T28" s="55">
        <v>102.02</v>
      </c>
      <c r="U28" s="56"/>
      <c r="V28" s="57">
        <v>0</v>
      </c>
      <c r="W28" s="146">
        <f t="shared" si="5"/>
        <v>344.27</v>
      </c>
      <c r="X28" s="58"/>
      <c r="Y28" s="58"/>
    </row>
    <row r="29" spans="1:25">
      <c r="A29" s="54">
        <v>20</v>
      </c>
      <c r="B29" s="165">
        <v>90.4</v>
      </c>
      <c r="C29" s="161">
        <v>0</v>
      </c>
      <c r="D29" s="162">
        <v>137.58000000000001</v>
      </c>
      <c r="E29" s="159">
        <v>0</v>
      </c>
      <c r="F29" s="144">
        <v>0</v>
      </c>
      <c r="G29" s="147">
        <f t="shared" si="0"/>
        <v>41.604731505765272</v>
      </c>
      <c r="H29" s="144">
        <v>48.795268494234733</v>
      </c>
      <c r="I29" s="148">
        <f t="shared" si="1"/>
        <v>0</v>
      </c>
      <c r="J29" s="149">
        <v>0</v>
      </c>
      <c r="K29" s="145">
        <f t="shared" ref="K29:K40" si="8">IF((N29+P29)&gt;C29,D29+(C29-J29-N29-P29),D29)</f>
        <v>137.58000000000001</v>
      </c>
      <c r="L29" s="156">
        <f t="shared" si="3"/>
        <v>0</v>
      </c>
      <c r="M29" s="150">
        <f t="shared" si="4"/>
        <v>0</v>
      </c>
      <c r="N29" s="12">
        <v>0</v>
      </c>
      <c r="O29" s="144">
        <v>0</v>
      </c>
      <c r="P29" s="12">
        <v>0</v>
      </c>
      <c r="Q29" s="152">
        <v>0</v>
      </c>
      <c r="R29" s="163">
        <v>0</v>
      </c>
      <c r="S29" s="199">
        <f t="shared" si="6"/>
        <v>0</v>
      </c>
      <c r="T29" s="55">
        <v>101.105</v>
      </c>
      <c r="U29" s="56"/>
      <c r="V29" s="57">
        <v>0</v>
      </c>
      <c r="W29" s="146">
        <f t="shared" si="5"/>
        <v>329.08500000000004</v>
      </c>
      <c r="X29" s="58"/>
      <c r="Y29" s="58"/>
    </row>
    <row r="30" spans="1:25">
      <c r="A30" s="54">
        <v>21</v>
      </c>
      <c r="B30" s="165">
        <v>92.25</v>
      </c>
      <c r="C30" s="161">
        <v>0</v>
      </c>
      <c r="D30" s="162">
        <v>104.47</v>
      </c>
      <c r="E30" s="159">
        <v>0</v>
      </c>
      <c r="F30" s="144">
        <v>0</v>
      </c>
      <c r="G30" s="147">
        <f t="shared" si="0"/>
        <v>43.454731505765267</v>
      </c>
      <c r="H30" s="144">
        <v>48.795268494234733</v>
      </c>
      <c r="I30" s="148">
        <f t="shared" si="1"/>
        <v>0</v>
      </c>
      <c r="J30" s="149">
        <v>0</v>
      </c>
      <c r="K30" s="145">
        <f t="shared" si="8"/>
        <v>104.47</v>
      </c>
      <c r="L30" s="156">
        <f t="shared" si="3"/>
        <v>0</v>
      </c>
      <c r="M30" s="150">
        <f t="shared" si="4"/>
        <v>0</v>
      </c>
      <c r="N30" s="12">
        <v>0</v>
      </c>
      <c r="O30" s="144">
        <v>0</v>
      </c>
      <c r="P30" s="12">
        <v>0</v>
      </c>
      <c r="Q30" s="152">
        <v>0</v>
      </c>
      <c r="R30" s="163">
        <v>0</v>
      </c>
      <c r="S30" s="199">
        <f t="shared" si="6"/>
        <v>0</v>
      </c>
      <c r="T30" s="55">
        <v>100.563</v>
      </c>
      <c r="U30" s="56"/>
      <c r="V30" s="57">
        <v>0</v>
      </c>
      <c r="W30" s="146">
        <f t="shared" si="5"/>
        <v>297.28300000000002</v>
      </c>
      <c r="X30" s="58"/>
      <c r="Y30" s="58"/>
    </row>
    <row r="31" spans="1:25">
      <c r="A31" s="54">
        <v>22</v>
      </c>
      <c r="B31" s="165">
        <v>86.710000000000008</v>
      </c>
      <c r="C31" s="161">
        <v>0</v>
      </c>
      <c r="D31" s="162">
        <v>56.69</v>
      </c>
      <c r="E31" s="159">
        <v>0</v>
      </c>
      <c r="F31" s="144">
        <v>0</v>
      </c>
      <c r="G31" s="147">
        <f t="shared" si="0"/>
        <v>37.914731505765275</v>
      </c>
      <c r="H31" s="144">
        <v>48.795268494234733</v>
      </c>
      <c r="I31" s="148">
        <f t="shared" si="1"/>
        <v>0</v>
      </c>
      <c r="J31" s="149">
        <v>0</v>
      </c>
      <c r="K31" s="145">
        <f t="shared" si="8"/>
        <v>56.69</v>
      </c>
      <c r="L31" s="156">
        <f t="shared" si="3"/>
        <v>0</v>
      </c>
      <c r="M31" s="150">
        <f t="shared" si="4"/>
        <v>0</v>
      </c>
      <c r="N31" s="12">
        <v>0</v>
      </c>
      <c r="O31" s="144">
        <v>0</v>
      </c>
      <c r="P31" s="12">
        <v>0</v>
      </c>
      <c r="Q31" s="152">
        <v>0</v>
      </c>
      <c r="R31" s="163">
        <v>0</v>
      </c>
      <c r="S31" s="199">
        <f t="shared" si="6"/>
        <v>0</v>
      </c>
      <c r="T31" s="55">
        <v>102.90900000000001</v>
      </c>
      <c r="U31" s="56"/>
      <c r="V31" s="57">
        <v>0</v>
      </c>
      <c r="W31" s="146">
        <f t="shared" si="5"/>
        <v>246.30900000000003</v>
      </c>
      <c r="X31" s="58"/>
      <c r="Y31" s="58"/>
    </row>
    <row r="32" spans="1:25">
      <c r="A32" s="54">
        <v>23</v>
      </c>
      <c r="B32" s="165">
        <v>87.45</v>
      </c>
      <c r="C32" s="161">
        <v>0</v>
      </c>
      <c r="D32" s="162">
        <v>40.51</v>
      </c>
      <c r="E32" s="159">
        <v>0</v>
      </c>
      <c r="F32" s="144">
        <v>0</v>
      </c>
      <c r="G32" s="147">
        <f t="shared" si="0"/>
        <v>38.65473150576527</v>
      </c>
      <c r="H32" s="144">
        <v>48.795268494234733</v>
      </c>
      <c r="I32" s="148">
        <f t="shared" si="1"/>
        <v>0</v>
      </c>
      <c r="J32" s="149">
        <v>0</v>
      </c>
      <c r="K32" s="145">
        <f t="shared" si="8"/>
        <v>40.51</v>
      </c>
      <c r="L32" s="156">
        <f t="shared" si="3"/>
        <v>0</v>
      </c>
      <c r="M32" s="150">
        <f t="shared" si="4"/>
        <v>0</v>
      </c>
      <c r="N32" s="12">
        <v>0</v>
      </c>
      <c r="O32" s="144">
        <v>0</v>
      </c>
      <c r="P32" s="12">
        <v>0</v>
      </c>
      <c r="Q32" s="152">
        <v>0</v>
      </c>
      <c r="R32" s="163">
        <v>24</v>
      </c>
      <c r="S32" s="199">
        <f t="shared" si="6"/>
        <v>24</v>
      </c>
      <c r="T32" s="55">
        <v>103.827</v>
      </c>
      <c r="U32" s="56"/>
      <c r="V32" s="57">
        <v>0</v>
      </c>
      <c r="W32" s="146">
        <f t="shared" si="5"/>
        <v>255.78700000000001</v>
      </c>
      <c r="X32" s="58"/>
      <c r="Y32" s="58"/>
    </row>
    <row r="33" spans="1:25">
      <c r="A33" s="54">
        <v>24</v>
      </c>
      <c r="B33" s="165">
        <v>79.39</v>
      </c>
      <c r="C33" s="161">
        <v>0</v>
      </c>
      <c r="D33" s="162">
        <v>33.270000000000003</v>
      </c>
      <c r="E33" s="159">
        <v>0</v>
      </c>
      <c r="F33" s="144">
        <v>0</v>
      </c>
      <c r="G33" s="147">
        <f t="shared" si="0"/>
        <v>30.594731505765267</v>
      </c>
      <c r="H33" s="144">
        <v>48.795268494234733</v>
      </c>
      <c r="I33" s="148">
        <f t="shared" si="1"/>
        <v>0</v>
      </c>
      <c r="J33" s="149">
        <v>0</v>
      </c>
      <c r="K33" s="145">
        <f t="shared" si="8"/>
        <v>33.270000000000003</v>
      </c>
      <c r="L33" s="156">
        <f t="shared" si="3"/>
        <v>0</v>
      </c>
      <c r="M33" s="150">
        <f t="shared" si="4"/>
        <v>0</v>
      </c>
      <c r="N33" s="12">
        <v>0</v>
      </c>
      <c r="O33" s="144">
        <v>0</v>
      </c>
      <c r="P33" s="12">
        <v>0</v>
      </c>
      <c r="Q33" s="152">
        <v>0</v>
      </c>
      <c r="R33" s="163">
        <v>24</v>
      </c>
      <c r="S33" s="199">
        <f t="shared" si="6"/>
        <v>24</v>
      </c>
      <c r="T33" s="55">
        <v>98.869</v>
      </c>
      <c r="U33" s="56"/>
      <c r="V33" s="57">
        <v>0</v>
      </c>
      <c r="W33" s="146">
        <f t="shared" si="5"/>
        <v>235.529</v>
      </c>
      <c r="X33" s="58"/>
      <c r="Y33" s="58"/>
    </row>
    <row r="34" spans="1:25">
      <c r="A34" s="54">
        <v>25</v>
      </c>
      <c r="B34" s="165">
        <v>80.59</v>
      </c>
      <c r="C34" s="161">
        <v>0</v>
      </c>
      <c r="D34" s="162">
        <v>55.77</v>
      </c>
      <c r="E34" s="159">
        <v>0</v>
      </c>
      <c r="F34" s="144">
        <v>0</v>
      </c>
      <c r="G34" s="147">
        <f t="shared" si="0"/>
        <v>31.79473150576527</v>
      </c>
      <c r="H34" s="144">
        <v>48.795268494234733</v>
      </c>
      <c r="I34" s="148">
        <f t="shared" si="1"/>
        <v>0</v>
      </c>
      <c r="J34" s="149">
        <v>0</v>
      </c>
      <c r="K34" s="145">
        <f t="shared" si="8"/>
        <v>55.77</v>
      </c>
      <c r="L34" s="156">
        <f t="shared" si="3"/>
        <v>0</v>
      </c>
      <c r="M34" s="150">
        <f t="shared" si="4"/>
        <v>0</v>
      </c>
      <c r="N34" s="12">
        <v>0</v>
      </c>
      <c r="O34" s="144">
        <v>0</v>
      </c>
      <c r="P34" s="12">
        <v>0</v>
      </c>
      <c r="Q34" s="152">
        <v>0.25390625</v>
      </c>
      <c r="R34" s="163">
        <v>24</v>
      </c>
      <c r="S34" s="199">
        <f t="shared" si="6"/>
        <v>24</v>
      </c>
      <c r="T34" s="55">
        <v>78.290999999999997</v>
      </c>
      <c r="U34" s="56"/>
      <c r="V34" s="57">
        <v>0</v>
      </c>
      <c r="W34" s="146">
        <f t="shared" si="5"/>
        <v>238.39709375000001</v>
      </c>
      <c r="X34" s="58"/>
      <c r="Y34" s="58"/>
    </row>
    <row r="35" spans="1:25">
      <c r="A35" s="54">
        <v>26</v>
      </c>
      <c r="B35" s="165">
        <v>94.03</v>
      </c>
      <c r="C35" s="161">
        <v>0</v>
      </c>
      <c r="D35" s="162">
        <v>133.30000000000001</v>
      </c>
      <c r="E35" s="159">
        <v>0</v>
      </c>
      <c r="F35" s="144">
        <v>0</v>
      </c>
      <c r="G35" s="147">
        <f t="shared" si="0"/>
        <v>45.234731505765268</v>
      </c>
      <c r="H35" s="144">
        <v>48.795268494234733</v>
      </c>
      <c r="I35" s="148">
        <f t="shared" si="1"/>
        <v>0</v>
      </c>
      <c r="J35" s="149">
        <v>0</v>
      </c>
      <c r="K35" s="145">
        <f t="shared" si="8"/>
        <v>133.30000000000001</v>
      </c>
      <c r="L35" s="156">
        <f t="shared" si="3"/>
        <v>0</v>
      </c>
      <c r="M35" s="150">
        <f t="shared" si="4"/>
        <v>0</v>
      </c>
      <c r="N35" s="12">
        <v>0</v>
      </c>
      <c r="O35" s="144">
        <v>0</v>
      </c>
      <c r="P35" s="12">
        <v>0</v>
      </c>
      <c r="Q35" s="152">
        <v>0</v>
      </c>
      <c r="R35" s="163">
        <v>0</v>
      </c>
      <c r="S35" s="199">
        <f t="shared" si="6"/>
        <v>0</v>
      </c>
      <c r="T35" s="55">
        <v>102.651</v>
      </c>
      <c r="U35" s="56"/>
      <c r="V35" s="57">
        <v>0</v>
      </c>
      <c r="W35" s="146">
        <f t="shared" si="5"/>
        <v>329.98099999999999</v>
      </c>
      <c r="X35" s="58"/>
      <c r="Y35" s="58"/>
    </row>
    <row r="36" spans="1:25">
      <c r="A36" s="54">
        <v>27</v>
      </c>
      <c r="B36" s="165">
        <v>94.33</v>
      </c>
      <c r="C36" s="161">
        <v>0</v>
      </c>
      <c r="D36" s="162">
        <v>154.89000000000001</v>
      </c>
      <c r="E36" s="159">
        <v>0</v>
      </c>
      <c r="F36" s="144">
        <v>0</v>
      </c>
      <c r="G36" s="147">
        <f t="shared" si="0"/>
        <v>45.534731505765265</v>
      </c>
      <c r="H36" s="144">
        <v>48.795268494234733</v>
      </c>
      <c r="I36" s="148">
        <f t="shared" si="1"/>
        <v>0</v>
      </c>
      <c r="J36" s="149">
        <v>0</v>
      </c>
      <c r="K36" s="145">
        <f t="shared" si="8"/>
        <v>154.89000000000001</v>
      </c>
      <c r="L36" s="156">
        <f t="shared" si="3"/>
        <v>0</v>
      </c>
      <c r="M36" s="150">
        <f t="shared" si="4"/>
        <v>0</v>
      </c>
      <c r="N36" s="12">
        <v>0</v>
      </c>
      <c r="O36" s="144">
        <v>0</v>
      </c>
      <c r="P36" s="12">
        <v>0</v>
      </c>
      <c r="Q36" s="152">
        <v>0</v>
      </c>
      <c r="R36" s="163">
        <v>0</v>
      </c>
      <c r="S36" s="199">
        <f t="shared" si="6"/>
        <v>0</v>
      </c>
      <c r="T36" s="55">
        <v>101.86</v>
      </c>
      <c r="U36" s="56"/>
      <c r="V36" s="57">
        <v>0</v>
      </c>
      <c r="W36" s="146">
        <f t="shared" si="5"/>
        <v>351.08000000000004</v>
      </c>
      <c r="X36" s="58"/>
      <c r="Y36" s="58"/>
    </row>
    <row r="37" spans="1:25">
      <c r="A37" s="54">
        <v>28</v>
      </c>
      <c r="B37" s="165">
        <v>92.64</v>
      </c>
      <c r="C37" s="161">
        <v>0</v>
      </c>
      <c r="D37" s="162">
        <v>133.29</v>
      </c>
      <c r="E37" s="159">
        <v>0</v>
      </c>
      <c r="F37" s="144">
        <v>0</v>
      </c>
      <c r="G37" s="147">
        <f t="shared" si="0"/>
        <v>43.844731505765267</v>
      </c>
      <c r="H37" s="144">
        <v>48.795268494234733</v>
      </c>
      <c r="I37" s="148">
        <f t="shared" si="1"/>
        <v>0</v>
      </c>
      <c r="J37" s="149">
        <v>0</v>
      </c>
      <c r="K37" s="145">
        <f t="shared" si="8"/>
        <v>133.29</v>
      </c>
      <c r="L37" s="156">
        <f t="shared" si="3"/>
        <v>0</v>
      </c>
      <c r="M37" s="150">
        <f t="shared" si="4"/>
        <v>0</v>
      </c>
      <c r="N37" s="12">
        <v>0</v>
      </c>
      <c r="O37" s="144">
        <v>0</v>
      </c>
      <c r="P37" s="12">
        <v>0</v>
      </c>
      <c r="Q37" s="152">
        <v>0</v>
      </c>
      <c r="R37" s="163">
        <v>24</v>
      </c>
      <c r="S37" s="199">
        <f t="shared" si="6"/>
        <v>24</v>
      </c>
      <c r="T37" s="55">
        <v>105.90899999999999</v>
      </c>
      <c r="U37" s="56"/>
      <c r="V37" s="57">
        <v>0</v>
      </c>
      <c r="W37" s="146">
        <f t="shared" si="5"/>
        <v>355.839</v>
      </c>
      <c r="X37" s="58"/>
      <c r="Y37" s="58"/>
    </row>
    <row r="38" spans="1:25">
      <c r="A38" s="54">
        <v>29</v>
      </c>
      <c r="B38" s="165">
        <v>80.960000000000008</v>
      </c>
      <c r="C38" s="161">
        <v>0</v>
      </c>
      <c r="D38" s="162">
        <v>131.5</v>
      </c>
      <c r="E38" s="159">
        <v>0</v>
      </c>
      <c r="F38" s="144">
        <v>0</v>
      </c>
      <c r="G38" s="147">
        <f t="shared" si="0"/>
        <v>32.164731505765275</v>
      </c>
      <c r="H38" s="144">
        <v>48.795268494234733</v>
      </c>
      <c r="I38" s="148">
        <f t="shared" si="1"/>
        <v>0</v>
      </c>
      <c r="J38" s="149">
        <v>0</v>
      </c>
      <c r="K38" s="145">
        <f t="shared" si="8"/>
        <v>131.5</v>
      </c>
      <c r="L38" s="156">
        <f>F38</f>
        <v>0</v>
      </c>
      <c r="M38" s="150">
        <f t="shared" si="4"/>
        <v>0</v>
      </c>
      <c r="N38" s="12">
        <v>0</v>
      </c>
      <c r="O38" s="144">
        <v>0</v>
      </c>
      <c r="P38" s="12">
        <v>0</v>
      </c>
      <c r="Q38" s="152">
        <v>0</v>
      </c>
      <c r="R38" s="163">
        <v>24</v>
      </c>
      <c r="S38" s="199">
        <f t="shared" si="6"/>
        <v>24</v>
      </c>
      <c r="T38" s="55">
        <v>104.15100000000001</v>
      </c>
      <c r="U38" s="56"/>
      <c r="V38" s="57">
        <v>0</v>
      </c>
      <c r="W38" s="146">
        <f t="shared" si="5"/>
        <v>340.61099999999999</v>
      </c>
      <c r="X38" s="196"/>
      <c r="Y38" s="196"/>
    </row>
    <row r="39" spans="1:25">
      <c r="A39" s="54">
        <v>30</v>
      </c>
      <c r="B39" s="165">
        <v>79.33</v>
      </c>
      <c r="C39" s="161">
        <v>0</v>
      </c>
      <c r="D39" s="162">
        <v>133.22999999999999</v>
      </c>
      <c r="E39" s="159">
        <v>0</v>
      </c>
      <c r="F39" s="144">
        <v>0</v>
      </c>
      <c r="G39" s="147">
        <f t="shared" si="0"/>
        <v>30.534731505765265</v>
      </c>
      <c r="H39" s="144">
        <v>48.795268494234733</v>
      </c>
      <c r="I39" s="148">
        <f t="shared" si="1"/>
        <v>0</v>
      </c>
      <c r="J39" s="149">
        <v>0</v>
      </c>
      <c r="K39" s="145">
        <f t="shared" si="8"/>
        <v>133.22999999999999</v>
      </c>
      <c r="L39" s="156">
        <f>F39</f>
        <v>0</v>
      </c>
      <c r="M39" s="150">
        <f>E39</f>
        <v>0</v>
      </c>
      <c r="N39" s="12">
        <v>0</v>
      </c>
      <c r="O39" s="144">
        <v>0</v>
      </c>
      <c r="P39" s="12">
        <v>0</v>
      </c>
      <c r="Q39" s="152">
        <v>0</v>
      </c>
      <c r="R39" s="163">
        <v>24</v>
      </c>
      <c r="S39" s="199">
        <f t="shared" si="6"/>
        <v>24</v>
      </c>
      <c r="T39" s="55">
        <v>104.19</v>
      </c>
      <c r="U39" s="56"/>
      <c r="V39" s="57">
        <v>0</v>
      </c>
      <c r="W39" s="146">
        <f t="shared" si="5"/>
        <v>340.75</v>
      </c>
      <c r="X39" s="196"/>
      <c r="Y39" s="196"/>
    </row>
    <row r="40" spans="1:25">
      <c r="A40" s="164">
        <v>31</v>
      </c>
      <c r="B40" s="165">
        <v>90.08</v>
      </c>
      <c r="C40" s="161">
        <v>0</v>
      </c>
      <c r="D40" s="200">
        <v>173.16</v>
      </c>
      <c r="E40" s="166">
        <v>0</v>
      </c>
      <c r="F40" s="165">
        <v>0</v>
      </c>
      <c r="G40" s="167">
        <f t="shared" si="0"/>
        <v>41.284731505765265</v>
      </c>
      <c r="H40" s="144">
        <v>48.795268494234733</v>
      </c>
      <c r="I40" s="168">
        <f t="shared" si="1"/>
        <v>0</v>
      </c>
      <c r="J40" s="188">
        <v>0</v>
      </c>
      <c r="K40" s="189">
        <f t="shared" si="8"/>
        <v>173.16</v>
      </c>
      <c r="L40" s="169">
        <f>F40</f>
        <v>0</v>
      </c>
      <c r="M40" s="170">
        <f>E40</f>
        <v>0</v>
      </c>
      <c r="N40" s="187">
        <v>0</v>
      </c>
      <c r="O40" s="187">
        <v>0</v>
      </c>
      <c r="P40" s="12">
        <v>0</v>
      </c>
      <c r="Q40" s="201">
        <v>0</v>
      </c>
      <c r="R40" s="163">
        <v>0</v>
      </c>
      <c r="S40" s="199">
        <f>R40</f>
        <v>0</v>
      </c>
      <c r="T40" s="55">
        <v>99.236999999999995</v>
      </c>
      <c r="U40" s="190"/>
      <c r="V40" s="57">
        <v>0</v>
      </c>
      <c r="W40" s="171">
        <f t="shared" si="5"/>
        <v>362.47699999999998</v>
      </c>
      <c r="X40" s="191"/>
      <c r="Y40" s="191"/>
    </row>
    <row r="41" spans="1:25">
      <c r="A41" s="62" t="s">
        <v>36</v>
      </c>
      <c r="B41" s="204">
        <f t="shared" ref="B41:V41" si="9">SUM(B10:B40)</f>
        <v>2820.3099999999995</v>
      </c>
      <c r="C41" s="63">
        <f>SUM(C10:C40)</f>
        <v>0</v>
      </c>
      <c r="D41" s="203">
        <f t="shared" si="9"/>
        <v>3893.29</v>
      </c>
      <c r="E41" s="64">
        <f t="shared" si="9"/>
        <v>0</v>
      </c>
      <c r="F41" s="153">
        <f>SUM(F10:F40)</f>
        <v>0</v>
      </c>
      <c r="G41" s="65">
        <f t="shared" si="9"/>
        <v>1307.6566766787232</v>
      </c>
      <c r="H41" s="66">
        <f t="shared" si="9"/>
        <v>1512.6533233212767</v>
      </c>
      <c r="I41" s="66">
        <f t="shared" si="9"/>
        <v>0</v>
      </c>
      <c r="J41" s="66">
        <f t="shared" si="9"/>
        <v>0</v>
      </c>
      <c r="K41" s="66">
        <f t="shared" si="9"/>
        <v>3893.29</v>
      </c>
      <c r="L41" s="65">
        <f>SUM(L10:L40)</f>
        <v>0</v>
      </c>
      <c r="M41" s="67">
        <f t="shared" si="9"/>
        <v>0</v>
      </c>
      <c r="N41" s="157">
        <f t="shared" si="9"/>
        <v>0</v>
      </c>
      <c r="O41" s="65">
        <f>SUM(O10:O40)</f>
        <v>0</v>
      </c>
      <c r="P41" s="157">
        <f t="shared" si="9"/>
        <v>0</v>
      </c>
      <c r="Q41" s="68">
        <f t="shared" si="9"/>
        <v>58.891152343750036</v>
      </c>
      <c r="R41" s="69">
        <f>SUM(R10:R40)</f>
        <v>234</v>
      </c>
      <c r="S41" s="202">
        <f>SUM(S10:S40)</f>
        <v>234</v>
      </c>
      <c r="T41" s="70">
        <f t="shared" si="9"/>
        <v>3153.4430000000002</v>
      </c>
      <c r="U41" s="71">
        <f t="shared" si="9"/>
        <v>0</v>
      </c>
      <c r="V41" s="66">
        <f t="shared" si="9"/>
        <v>0</v>
      </c>
      <c r="W41" s="69">
        <f>SUM(W10:W40)</f>
        <v>10042.151847656252</v>
      </c>
      <c r="X41" s="71"/>
      <c r="Y41" s="72">
        <v>9614.07</v>
      </c>
    </row>
    <row r="42" spans="1:25">
      <c r="A42" s="240" t="s">
        <v>37</v>
      </c>
      <c r="B42" s="241"/>
      <c r="C42" s="241"/>
      <c r="D42" s="241"/>
      <c r="E42" s="242"/>
      <c r="F42" s="154"/>
      <c r="G42" s="73"/>
      <c r="H42" s="73"/>
      <c r="I42" s="73"/>
      <c r="J42" s="74"/>
      <c r="K42" s="74">
        <v>0</v>
      </c>
      <c r="L42" s="74"/>
      <c r="M42" s="75"/>
      <c r="N42" s="76"/>
      <c r="O42" s="73"/>
      <c r="P42" s="77"/>
      <c r="Q42" s="78"/>
      <c r="R42" s="73"/>
      <c r="S42" s="197"/>
      <c r="T42" s="79"/>
      <c r="U42" s="80">
        <v>3.52</v>
      </c>
      <c r="V42" s="81"/>
      <c r="W42" s="82"/>
      <c r="X42" s="71"/>
      <c r="Y42" s="83">
        <v>34.35</v>
      </c>
    </row>
    <row r="43" spans="1:25" ht="23.25" customHeight="1" thickBot="1">
      <c r="A43" s="84" t="s">
        <v>38</v>
      </c>
      <c r="B43" s="232">
        <f>B41+C41+D41+E41</f>
        <v>6713.5999999999995</v>
      </c>
      <c r="C43" s="233"/>
      <c r="D43" s="233"/>
      <c r="E43" s="234"/>
      <c r="F43" s="155">
        <f>F41</f>
        <v>0</v>
      </c>
      <c r="G43" s="85" t="s">
        <v>39</v>
      </c>
      <c r="H43" s="86">
        <f>G41+I41+K41+L41</f>
        <v>5200.9466766787227</v>
      </c>
      <c r="I43" s="87"/>
      <c r="J43" s="87" t="s">
        <v>40</v>
      </c>
      <c r="K43" s="87"/>
      <c r="L43" s="87"/>
      <c r="M43" s="88">
        <f>H41+J41+M41</f>
        <v>1512.6533233212767</v>
      </c>
      <c r="N43" s="233">
        <f>N41+O41+P41</f>
        <v>0</v>
      </c>
      <c r="O43" s="233"/>
      <c r="P43" s="235"/>
      <c r="Q43" s="89">
        <f>Q41</f>
        <v>58.891152343750036</v>
      </c>
      <c r="R43" s="233">
        <f>R41+T41</f>
        <v>3387.4430000000002</v>
      </c>
      <c r="S43" s="233"/>
      <c r="T43" s="235"/>
      <c r="U43" s="232">
        <f>U42+V41</f>
        <v>3.52</v>
      </c>
      <c r="V43" s="234"/>
      <c r="W43" s="90">
        <f>W41</f>
        <v>10042.151847656252</v>
      </c>
      <c r="X43" s="193">
        <v>0</v>
      </c>
      <c r="Y43" s="91">
        <f>Y41+Y42</f>
        <v>9648.42</v>
      </c>
    </row>
    <row r="44" spans="1:25">
      <c r="A44" s="92" t="s">
        <v>91</v>
      </c>
      <c r="B44" s="93"/>
      <c r="C44" s="93"/>
      <c r="D44" s="93"/>
      <c r="E44" s="94"/>
      <c r="F44" s="94"/>
      <c r="G44" s="95"/>
      <c r="H44" s="95"/>
      <c r="I44" s="95"/>
      <c r="J44" s="95"/>
      <c r="K44" s="95"/>
      <c r="L44" s="95"/>
      <c r="M44" s="95"/>
      <c r="N44" s="96"/>
      <c r="O44" s="96"/>
      <c r="P44" s="172"/>
      <c r="R44" s="96"/>
      <c r="T44" s="96"/>
      <c r="U44" s="96"/>
      <c r="V44" s="96"/>
      <c r="W44" s="96"/>
      <c r="X44" s="96"/>
      <c r="Y44" s="96"/>
    </row>
    <row r="45" spans="1:25">
      <c r="A45" s="264" t="s">
        <v>104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173"/>
      <c r="N45" s="98"/>
      <c r="O45" s="158"/>
      <c r="P45" s="98"/>
      <c r="Q45" s="98"/>
      <c r="R45" s="99"/>
      <c r="S45" s="99"/>
      <c r="T45" s="100"/>
      <c r="U45" s="132"/>
      <c r="V45" s="132"/>
      <c r="W45" s="132"/>
      <c r="X45" s="132"/>
      <c r="Y45" s="100"/>
    </row>
    <row r="46" spans="1:25">
      <c r="A46" s="236" t="s">
        <v>105</v>
      </c>
      <c r="B46" s="266"/>
      <c r="C46" s="266"/>
      <c r="D46" s="266"/>
      <c r="E46" s="266"/>
      <c r="F46" s="266"/>
      <c r="G46" s="266"/>
      <c r="H46" s="266"/>
      <c r="I46" s="266"/>
      <c r="J46" s="237"/>
      <c r="K46" s="237"/>
      <c r="L46" s="237"/>
      <c r="M46" s="237"/>
      <c r="N46" s="237"/>
      <c r="O46" s="237"/>
      <c r="P46" s="237"/>
      <c r="Q46" s="237"/>
      <c r="R46" s="237"/>
      <c r="S46" s="101"/>
      <c r="T46" s="102"/>
      <c r="U46" s="60"/>
      <c r="V46" s="60"/>
      <c r="W46" s="60"/>
      <c r="X46" s="60"/>
      <c r="Y46" s="102"/>
    </row>
    <row r="47" spans="1:25">
      <c r="A47" s="59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60"/>
      <c r="N47" s="60"/>
      <c r="O47" s="60"/>
      <c r="P47" s="60"/>
      <c r="Q47" s="102"/>
      <c r="R47" s="102"/>
      <c r="S47" s="102"/>
      <c r="T47" s="102"/>
      <c r="U47" s="60"/>
      <c r="V47" s="60"/>
      <c r="W47" s="60"/>
      <c r="X47" s="60"/>
      <c r="Y47" s="102"/>
    </row>
    <row r="48" spans="1:25">
      <c r="A48" s="238" t="s">
        <v>0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</row>
    <row r="49" spans="1:25">
      <c r="A49" s="238" t="s">
        <v>1</v>
      </c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</row>
    <row r="50" spans="1:25">
      <c r="A50" s="239" t="s">
        <v>2</v>
      </c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</row>
    <row r="51" spans="1:25">
      <c r="A51" s="2"/>
      <c r="B51" s="2"/>
      <c r="C51" s="2"/>
      <c r="D51" s="2"/>
      <c r="E51" s="2"/>
      <c r="F51" s="2"/>
      <c r="G51" s="2"/>
      <c r="H51" s="2"/>
      <c r="I51" s="2"/>
      <c r="J51" s="142" t="s">
        <v>3</v>
      </c>
      <c r="K51" s="231">
        <f>K4</f>
        <v>42217</v>
      </c>
      <c r="L51" s="231"/>
      <c r="M51" s="231"/>
      <c r="N51" s="231"/>
      <c r="O51" s="192"/>
      <c r="P51" s="10"/>
      <c r="Q51" s="10"/>
      <c r="R51" s="10"/>
      <c r="S51" s="10"/>
      <c r="T51" s="10"/>
      <c r="U51" s="8"/>
      <c r="V51" s="8"/>
      <c r="W51" s="6"/>
      <c r="X51" s="8"/>
      <c r="Y51" s="8"/>
    </row>
    <row r="52" spans="1:25">
      <c r="A52" s="10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8"/>
      <c r="N52" s="8"/>
      <c r="O52" s="8"/>
      <c r="P52" s="8"/>
      <c r="Q52" s="6"/>
      <c r="R52" s="6"/>
      <c r="S52" s="6"/>
      <c r="T52" s="6"/>
      <c r="U52" s="8"/>
      <c r="V52" s="8"/>
      <c r="W52" s="8"/>
      <c r="X52" s="8"/>
      <c r="Y52" s="6"/>
    </row>
    <row r="53" spans="1:25">
      <c r="A53" s="10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8"/>
      <c r="N53" s="8"/>
      <c r="O53" s="8"/>
      <c r="P53" s="8"/>
      <c r="Q53" s="6"/>
      <c r="R53" s="6"/>
      <c r="S53" s="6"/>
      <c r="T53" s="6"/>
      <c r="U53" s="8"/>
      <c r="V53" s="8"/>
      <c r="W53" s="8"/>
      <c r="X53" s="8"/>
      <c r="Y53" s="6"/>
    </row>
    <row r="54" spans="1:25">
      <c r="A54" s="103"/>
      <c r="B54" s="6"/>
      <c r="C54" s="6"/>
      <c r="D54" s="6"/>
      <c r="E54" s="6"/>
      <c r="F54" s="6"/>
      <c r="G54" s="6"/>
      <c r="H54" s="8"/>
      <c r="I54" s="8"/>
      <c r="J54" s="8"/>
      <c r="K54" s="8"/>
      <c r="L54" s="8"/>
      <c r="M54" s="8"/>
      <c r="N54" s="6"/>
      <c r="O54" s="6"/>
      <c r="P54" s="6"/>
      <c r="Q54" s="6"/>
      <c r="R54" s="8"/>
      <c r="S54" s="8"/>
      <c r="T54" s="8"/>
      <c r="U54" s="8"/>
      <c r="V54" s="6"/>
      <c r="W54" s="6"/>
      <c r="X54" s="8"/>
      <c r="Y54" s="8"/>
    </row>
    <row r="55" spans="1:25">
      <c r="H55" s="97" t="s">
        <v>64</v>
      </c>
      <c r="I55" s="104"/>
      <c r="J55" s="104"/>
      <c r="K55" s="104"/>
      <c r="L55" s="104"/>
      <c r="M55" s="105"/>
      <c r="N55" s="106"/>
      <c r="O55" s="106"/>
      <c r="P55" s="106"/>
      <c r="Q55" s="106"/>
      <c r="R55" s="105"/>
      <c r="S55" s="105"/>
      <c r="T55" s="107">
        <f>B43</f>
        <v>6713.5999999999995</v>
      </c>
      <c r="V55" s="6"/>
      <c r="W55" s="6"/>
      <c r="X55" s="8"/>
      <c r="Y55" s="8"/>
    </row>
    <row r="56" spans="1:25">
      <c r="H56" s="108"/>
      <c r="I56" s="109"/>
      <c r="J56" s="109"/>
      <c r="K56" s="109"/>
      <c r="L56" s="109"/>
      <c r="M56" s="8"/>
      <c r="N56" s="7"/>
      <c r="O56" s="7"/>
      <c r="P56" s="7"/>
      <c r="R56" s="8"/>
      <c r="S56" s="8"/>
      <c r="T56" s="110"/>
      <c r="U56" s="111"/>
      <c r="V56" s="6"/>
      <c r="W56" s="6"/>
      <c r="X56" s="8"/>
      <c r="Y56" s="8"/>
    </row>
    <row r="57" spans="1:25">
      <c r="H57" s="12"/>
      <c r="I57" s="12"/>
      <c r="J57" s="12"/>
      <c r="K57" s="12"/>
      <c r="L57" s="12"/>
      <c r="N57" s="7"/>
      <c r="O57" s="7"/>
      <c r="P57" s="7"/>
      <c r="R57" s="12"/>
      <c r="S57" s="12"/>
      <c r="T57" s="112"/>
      <c r="U57" s="112"/>
      <c r="V57" s="6"/>
      <c r="W57" s="6"/>
      <c r="X57" s="8"/>
      <c r="Y57" s="8"/>
    </row>
    <row r="58" spans="1:25">
      <c r="E58" s="113"/>
      <c r="F58" s="113"/>
      <c r="G58" s="114" t="s">
        <v>41</v>
      </c>
      <c r="I58" s="115"/>
      <c r="J58" s="115"/>
      <c r="K58" s="115"/>
      <c r="L58" s="115"/>
      <c r="M58" s="8"/>
      <c r="N58" s="7"/>
      <c r="O58" s="7"/>
      <c r="P58" s="7"/>
      <c r="R58" s="8"/>
      <c r="S58" s="8"/>
      <c r="T58" s="110"/>
      <c r="U58" s="107"/>
      <c r="V58" s="6"/>
      <c r="W58" s="6"/>
      <c r="X58" s="8"/>
      <c r="Y58" s="8"/>
    </row>
    <row r="59" spans="1:25">
      <c r="E59" s="113"/>
      <c r="F59" s="113"/>
      <c r="H59" s="115"/>
      <c r="I59" s="109"/>
      <c r="J59" s="109"/>
      <c r="K59" s="109"/>
      <c r="L59" s="109"/>
      <c r="M59" s="8"/>
      <c r="N59" s="7"/>
      <c r="O59" s="7"/>
      <c r="P59" s="7"/>
      <c r="R59" s="8"/>
      <c r="S59" s="8"/>
      <c r="T59" s="110"/>
      <c r="U59" s="107"/>
      <c r="V59" s="6"/>
      <c r="W59" s="6"/>
      <c r="X59" s="8"/>
      <c r="Y59" s="8"/>
    </row>
    <row r="60" spans="1:25">
      <c r="H60" s="108" t="s">
        <v>42</v>
      </c>
      <c r="N60" s="7"/>
      <c r="O60" s="7"/>
      <c r="P60" s="7"/>
      <c r="R60" s="8"/>
      <c r="S60" s="8"/>
      <c r="T60" s="111">
        <f>H43</f>
        <v>5200.9466766787227</v>
      </c>
      <c r="U60" s="107"/>
      <c r="V60" s="6"/>
      <c r="W60" s="6"/>
      <c r="X60" s="8"/>
      <c r="Y60" s="8"/>
    </row>
    <row r="61" spans="1:25">
      <c r="H61" s="10" t="s">
        <v>43</v>
      </c>
      <c r="I61" s="109"/>
      <c r="J61" s="109"/>
      <c r="K61" s="109"/>
      <c r="L61" s="109"/>
      <c r="M61" s="108"/>
      <c r="N61" s="7"/>
      <c r="O61" s="7"/>
      <c r="P61" s="7"/>
      <c r="R61" s="8"/>
      <c r="S61" s="8"/>
      <c r="T61" s="111">
        <f>P41</f>
        <v>0</v>
      </c>
      <c r="U61" s="107"/>
      <c r="V61" s="6"/>
      <c r="W61" s="6"/>
      <c r="X61" s="8"/>
      <c r="Y61" s="8"/>
    </row>
    <row r="62" spans="1:25">
      <c r="H62" s="61" t="s">
        <v>92</v>
      </c>
      <c r="I62" s="104"/>
      <c r="J62" s="104"/>
      <c r="K62" s="104"/>
      <c r="L62" s="104"/>
      <c r="M62" s="127"/>
      <c r="N62" s="106"/>
      <c r="O62" s="106"/>
      <c r="P62" s="106"/>
      <c r="Q62" s="106"/>
      <c r="R62" s="105"/>
      <c r="S62" s="105"/>
      <c r="T62" s="128">
        <f>S41</f>
        <v>234</v>
      </c>
      <c r="U62" s="107"/>
      <c r="V62" s="6"/>
      <c r="W62" s="6"/>
      <c r="X62" s="8"/>
      <c r="Y62" s="8"/>
    </row>
    <row r="63" spans="1:25">
      <c r="H63" s="61"/>
      <c r="I63" s="104"/>
      <c r="J63" s="104"/>
      <c r="K63" s="104"/>
      <c r="L63" s="104"/>
      <c r="M63" s="127"/>
      <c r="N63" s="106"/>
      <c r="O63" s="106"/>
      <c r="P63" s="106"/>
      <c r="Q63" s="106"/>
      <c r="R63" s="105"/>
      <c r="S63" s="105"/>
      <c r="T63" s="122"/>
      <c r="U63" s="107"/>
      <c r="V63" s="6"/>
      <c r="W63" s="6"/>
      <c r="X63" s="8"/>
      <c r="Y63" s="8"/>
    </row>
    <row r="64" spans="1:25">
      <c r="H64" s="12"/>
      <c r="I64" s="109"/>
      <c r="J64" s="109"/>
      <c r="K64" s="109"/>
      <c r="L64" s="109"/>
      <c r="M64" s="116" t="s">
        <v>44</v>
      </c>
      <c r="N64" s="102"/>
      <c r="O64" s="102"/>
      <c r="P64" s="102"/>
      <c r="Q64" s="102"/>
      <c r="R64" s="117"/>
      <c r="S64" s="117"/>
      <c r="T64" s="107">
        <f>T60+T61+T62</f>
        <v>5434.9466766787227</v>
      </c>
      <c r="U64" s="107"/>
      <c r="V64" s="6"/>
      <c r="W64" s="6"/>
      <c r="X64" s="8"/>
      <c r="Y64" s="8"/>
    </row>
    <row r="65" spans="1:25">
      <c r="H65" s="12"/>
      <c r="I65" s="109"/>
      <c r="J65" s="109"/>
      <c r="K65" s="109"/>
      <c r="L65" s="109"/>
      <c r="M65" s="116"/>
      <c r="N65" s="102"/>
      <c r="O65" s="102"/>
      <c r="P65" s="102"/>
      <c r="Q65" s="102"/>
      <c r="R65" s="117"/>
      <c r="S65" s="117"/>
      <c r="T65" s="107"/>
      <c r="U65" s="107"/>
      <c r="V65" s="6"/>
      <c r="W65" s="6"/>
      <c r="X65" s="8"/>
      <c r="Y65" s="8"/>
    </row>
    <row r="66" spans="1:25">
      <c r="H66" s="118" t="s">
        <v>45</v>
      </c>
      <c r="I66" s="109"/>
      <c r="J66" s="109"/>
      <c r="K66" s="109"/>
      <c r="L66" s="109"/>
      <c r="M66" s="60"/>
      <c r="N66" s="102"/>
      <c r="O66" s="102"/>
      <c r="P66" s="102"/>
      <c r="Q66" s="102"/>
      <c r="R66" s="117"/>
      <c r="S66" s="117"/>
      <c r="T66" s="107"/>
      <c r="U66" s="107"/>
      <c r="V66" s="6"/>
      <c r="W66" s="6"/>
      <c r="X66" s="8"/>
      <c r="Y66" s="8"/>
    </row>
    <row r="67" spans="1:25">
      <c r="I67" s="12" t="s">
        <v>46</v>
      </c>
      <c r="J67" s="12"/>
      <c r="K67" s="12"/>
      <c r="L67" s="12"/>
      <c r="M67" s="60"/>
      <c r="N67" s="102"/>
      <c r="O67" s="102"/>
      <c r="P67" s="102"/>
      <c r="Q67" s="102"/>
      <c r="R67" s="111">
        <v>0</v>
      </c>
      <c r="S67" s="111"/>
      <c r="T67" s="7"/>
      <c r="U67" s="107"/>
      <c r="V67" s="6"/>
      <c r="W67" s="6"/>
      <c r="X67" s="8"/>
      <c r="Y67" s="8"/>
    </row>
    <row r="68" spans="1:25">
      <c r="I68" s="12" t="s">
        <v>47</v>
      </c>
      <c r="J68" s="12"/>
      <c r="K68" s="12"/>
      <c r="L68" s="12"/>
      <c r="M68" s="60"/>
      <c r="N68" s="102"/>
      <c r="O68" s="102"/>
      <c r="P68" s="102"/>
      <c r="Q68" s="102"/>
      <c r="R68" s="111">
        <v>0</v>
      </c>
      <c r="S68" s="111"/>
      <c r="T68" s="7"/>
      <c r="U68" s="107"/>
      <c r="V68" s="6"/>
      <c r="W68" s="6"/>
      <c r="X68" s="8"/>
      <c r="Y68" s="8"/>
    </row>
    <row r="69" spans="1:25">
      <c r="I69" s="119" t="s">
        <v>52</v>
      </c>
      <c r="J69" s="119"/>
      <c r="K69" s="119"/>
      <c r="L69" s="119"/>
      <c r="M69" s="120"/>
      <c r="N69" s="121"/>
      <c r="O69" s="121"/>
      <c r="P69" s="121"/>
      <c r="Q69" s="121"/>
      <c r="R69" s="122">
        <f>U42</f>
        <v>3.52</v>
      </c>
      <c r="S69" s="122"/>
      <c r="T69" s="7"/>
      <c r="U69" s="107"/>
      <c r="V69" s="6"/>
      <c r="W69" s="6"/>
      <c r="X69" s="8"/>
      <c r="Y69" s="8"/>
    </row>
    <row r="70" spans="1:25">
      <c r="I70" s="12" t="s">
        <v>48</v>
      </c>
      <c r="J70" s="12"/>
      <c r="K70" s="12"/>
      <c r="L70" s="12"/>
      <c r="M70" s="60"/>
      <c r="N70" s="102"/>
      <c r="O70" s="102"/>
      <c r="P70" s="102"/>
      <c r="Q70" s="102"/>
      <c r="R70" s="111">
        <f>T64-R67-R68-R69</f>
        <v>5431.4266766787223</v>
      </c>
      <c r="S70" s="111"/>
      <c r="T70" s="7"/>
      <c r="U70" s="107"/>
      <c r="V70" s="6"/>
      <c r="W70" s="6"/>
      <c r="X70" s="8"/>
      <c r="Y70" s="8"/>
    </row>
    <row r="71" spans="1:25">
      <c r="H71" s="60"/>
      <c r="I71" s="109"/>
      <c r="J71" s="109"/>
      <c r="K71" s="109"/>
      <c r="L71" s="109"/>
      <c r="M71" s="60"/>
      <c r="N71" s="102"/>
      <c r="O71" s="102"/>
      <c r="P71" s="102"/>
      <c r="Q71" s="102"/>
      <c r="R71" s="117"/>
      <c r="S71" s="117"/>
      <c r="T71" s="107"/>
      <c r="U71" s="107"/>
      <c r="V71" s="6"/>
      <c r="W71" s="6"/>
      <c r="X71" s="8"/>
      <c r="Y71" s="8"/>
    </row>
    <row r="72" spans="1:25">
      <c r="G72" s="123" t="s">
        <v>49</v>
      </c>
      <c r="H72" s="10"/>
      <c r="I72" s="109"/>
      <c r="J72" s="109"/>
      <c r="K72" s="109"/>
      <c r="L72" s="109"/>
      <c r="M72" s="108"/>
      <c r="N72" s="124"/>
      <c r="O72" s="124"/>
      <c r="P72" s="7"/>
      <c r="R72" s="8"/>
      <c r="S72" s="8"/>
      <c r="T72" s="111"/>
      <c r="U72" s="107"/>
      <c r="V72" s="6"/>
      <c r="W72" s="6"/>
      <c r="X72" s="8"/>
      <c r="Y72" s="8"/>
    </row>
    <row r="73" spans="1:25">
      <c r="H73" s="12"/>
      <c r="I73" s="109"/>
      <c r="J73" s="109"/>
      <c r="K73" s="109"/>
      <c r="L73" s="109"/>
      <c r="M73" s="109"/>
      <c r="N73" s="7"/>
      <c r="O73" s="7"/>
      <c r="P73" s="7"/>
      <c r="R73" s="8"/>
      <c r="S73" s="8"/>
      <c r="T73" s="111"/>
      <c r="U73" s="112"/>
      <c r="V73" s="6"/>
      <c r="W73" s="6"/>
      <c r="X73" s="8"/>
      <c r="Y73" s="8"/>
    </row>
    <row r="74" spans="1:25">
      <c r="H74" s="108" t="s">
        <v>50</v>
      </c>
      <c r="I74" s="109"/>
      <c r="J74" s="109"/>
      <c r="K74" s="109"/>
      <c r="L74" s="109"/>
      <c r="M74" s="125"/>
      <c r="N74" s="7"/>
      <c r="O74" s="7"/>
      <c r="P74" s="7"/>
      <c r="R74" s="8"/>
      <c r="S74" s="8"/>
      <c r="T74" s="111">
        <f>N41</f>
        <v>0</v>
      </c>
      <c r="U74" s="107"/>
      <c r="V74" s="6"/>
      <c r="W74" s="6"/>
      <c r="X74" s="8"/>
      <c r="Y74" s="8"/>
    </row>
    <row r="75" spans="1:25">
      <c r="H75" s="108"/>
      <c r="I75" s="109"/>
      <c r="J75" s="109"/>
      <c r="K75" s="109"/>
      <c r="L75" s="109"/>
      <c r="M75" s="8"/>
      <c r="N75" s="7"/>
      <c r="O75" s="7"/>
      <c r="P75" s="7"/>
      <c r="R75" s="8"/>
      <c r="S75" s="8"/>
      <c r="T75" s="110"/>
      <c r="U75" s="111"/>
      <c r="V75" s="6"/>
      <c r="W75" s="6"/>
      <c r="X75" s="8"/>
      <c r="Y75" s="8"/>
    </row>
    <row r="76" spans="1:25">
      <c r="G76" s="123" t="s">
        <v>51</v>
      </c>
      <c r="H76" s="115"/>
      <c r="I76" s="108"/>
      <c r="J76" s="108"/>
      <c r="K76" s="108"/>
      <c r="L76" s="108"/>
      <c r="M76" s="8"/>
      <c r="N76" s="7"/>
      <c r="O76" s="7"/>
      <c r="P76" s="7"/>
      <c r="R76" s="8"/>
      <c r="S76" s="8"/>
      <c r="T76" s="110"/>
      <c r="U76" s="126"/>
      <c r="V76" s="6"/>
      <c r="W76" s="6"/>
      <c r="X76" s="8"/>
      <c r="Y76" s="8"/>
    </row>
    <row r="77" spans="1:25">
      <c r="H77" s="115"/>
      <c r="I77" s="108"/>
      <c r="J77" s="108"/>
      <c r="K77" s="108"/>
      <c r="L77" s="108"/>
      <c r="M77" s="8"/>
      <c r="N77" s="7"/>
      <c r="O77" s="7"/>
      <c r="P77" s="7"/>
      <c r="R77" s="8"/>
      <c r="S77" s="8"/>
      <c r="T77" s="110"/>
      <c r="U77" s="107"/>
      <c r="V77" s="6"/>
      <c r="W77" s="6"/>
      <c r="X77" s="8"/>
      <c r="Y77" s="8"/>
    </row>
    <row r="78" spans="1:25">
      <c r="A78" s="103"/>
      <c r="B78" s="6"/>
      <c r="C78" s="6"/>
      <c r="D78" s="6"/>
      <c r="E78" s="6"/>
      <c r="F78" s="6"/>
      <c r="G78" s="6"/>
      <c r="H78" s="108" t="s">
        <v>66</v>
      </c>
      <c r="I78" s="109"/>
      <c r="J78" s="109"/>
      <c r="K78" s="109"/>
      <c r="L78" s="109"/>
      <c r="M78" s="8"/>
      <c r="N78" s="7"/>
      <c r="O78" s="7"/>
      <c r="P78" s="7"/>
      <c r="R78" s="8"/>
      <c r="S78" s="8"/>
      <c r="T78" s="111">
        <f>M43-M41+O41</f>
        <v>1512.6533233212767</v>
      </c>
      <c r="U78" s="107"/>
      <c r="V78" s="6"/>
      <c r="W78" s="6"/>
      <c r="X78" s="8"/>
      <c r="Y78" s="8"/>
    </row>
    <row r="79" spans="1:25">
      <c r="A79" s="103"/>
      <c r="B79" s="6"/>
      <c r="C79" s="6"/>
      <c r="D79" s="6"/>
      <c r="E79" s="6"/>
      <c r="F79" s="6"/>
      <c r="G79" s="6"/>
      <c r="H79" s="127" t="s">
        <v>65</v>
      </c>
      <c r="I79" s="104"/>
      <c r="J79" s="104"/>
      <c r="K79" s="104"/>
      <c r="L79" s="104"/>
      <c r="M79" s="105"/>
      <c r="N79" s="106"/>
      <c r="O79" s="106"/>
      <c r="P79" s="106"/>
      <c r="Q79" s="106"/>
      <c r="R79" s="105"/>
      <c r="S79" s="105"/>
      <c r="T79" s="128">
        <f>M41</f>
        <v>0</v>
      </c>
      <c r="U79" s="107"/>
      <c r="V79" s="6"/>
      <c r="W79" s="6"/>
      <c r="X79" s="8"/>
      <c r="Y79" s="8"/>
    </row>
    <row r="80" spans="1:25">
      <c r="A80" s="103"/>
      <c r="B80" s="6"/>
      <c r="C80" s="6"/>
      <c r="D80" s="6"/>
      <c r="E80" s="6"/>
      <c r="F80" s="6"/>
      <c r="G80" s="6"/>
      <c r="H80" s="10"/>
      <c r="I80" s="125" t="s">
        <v>53</v>
      </c>
      <c r="J80" s="125"/>
      <c r="K80" s="125"/>
      <c r="L80" s="125"/>
      <c r="N80" s="24"/>
      <c r="O80" s="24"/>
      <c r="P80" s="24"/>
      <c r="Q80" s="24"/>
      <c r="R80" s="8"/>
      <c r="S80" s="8"/>
      <c r="T80" s="126">
        <f>SUM(T78:T79)</f>
        <v>1512.6533233212767</v>
      </c>
      <c r="U80" s="111"/>
      <c r="V80" s="6"/>
      <c r="W80" s="6"/>
      <c r="X80" s="8"/>
      <c r="Y80" s="8"/>
    </row>
    <row r="81" spans="1:25">
      <c r="A81" s="103"/>
      <c r="B81" s="6"/>
      <c r="C81" s="6"/>
      <c r="D81" s="6"/>
      <c r="E81" s="6"/>
      <c r="F81" s="6"/>
      <c r="G81" s="6"/>
      <c r="H81" s="10"/>
      <c r="I81" s="12"/>
      <c r="J81" s="12"/>
      <c r="K81" s="12"/>
      <c r="L81" s="12"/>
      <c r="M81" s="109"/>
      <c r="N81" s="109"/>
      <c r="O81" s="109"/>
      <c r="P81" s="109"/>
      <c r="Q81" s="109"/>
      <c r="R81" s="8"/>
      <c r="S81" s="8"/>
      <c r="T81" s="112"/>
      <c r="U81" s="111"/>
      <c r="V81" s="6"/>
      <c r="W81" s="6"/>
      <c r="X81" s="8"/>
      <c r="Y81" s="8"/>
    </row>
    <row r="82" spans="1:25">
      <c r="A82" s="103"/>
      <c r="B82" s="6"/>
      <c r="C82" s="6"/>
      <c r="D82" s="6"/>
      <c r="E82" s="6"/>
      <c r="F82" s="6"/>
      <c r="G82" s="129" t="s">
        <v>54</v>
      </c>
      <c r="H82" s="109"/>
      <c r="I82" s="109"/>
      <c r="J82" s="109"/>
      <c r="K82" s="109"/>
      <c r="L82" s="109"/>
      <c r="M82" s="125"/>
      <c r="N82" s="7"/>
      <c r="O82" s="7"/>
      <c r="P82" s="7"/>
      <c r="R82" s="8"/>
      <c r="S82" s="8"/>
      <c r="T82" s="111"/>
      <c r="U82" s="111"/>
      <c r="V82" s="6"/>
      <c r="W82" s="6"/>
      <c r="X82" s="8"/>
      <c r="Y82" s="8"/>
    </row>
    <row r="83" spans="1:25">
      <c r="A83" s="103"/>
      <c r="B83" s="6"/>
      <c r="C83" s="6"/>
      <c r="D83" s="6"/>
      <c r="E83" s="6"/>
      <c r="F83" s="6"/>
      <c r="G83" s="6"/>
      <c r="H83" s="109"/>
      <c r="I83" s="109"/>
      <c r="J83" s="109"/>
      <c r="K83" s="109"/>
      <c r="L83" s="109"/>
      <c r="M83" s="125"/>
      <c r="N83" s="7"/>
      <c r="O83" s="7"/>
      <c r="P83" s="7"/>
      <c r="R83" s="8"/>
      <c r="S83" s="8"/>
      <c r="T83" s="110"/>
      <c r="U83" s="111"/>
      <c r="V83" s="6"/>
      <c r="W83" s="6"/>
      <c r="X83" s="8"/>
      <c r="Y83" s="8"/>
    </row>
    <row r="84" spans="1:25">
      <c r="A84" s="103"/>
      <c r="B84" s="6"/>
      <c r="C84" s="6"/>
      <c r="D84" s="6"/>
      <c r="E84" s="6"/>
      <c r="F84" s="6"/>
      <c r="G84" s="6"/>
      <c r="H84" s="109" t="s">
        <v>55</v>
      </c>
      <c r="I84" s="109"/>
      <c r="J84" s="109"/>
      <c r="K84" s="109"/>
      <c r="L84" s="109"/>
      <c r="M84" s="125"/>
      <c r="N84" s="7"/>
      <c r="O84" s="7"/>
      <c r="P84" s="7"/>
      <c r="R84" s="8"/>
      <c r="S84" s="8"/>
      <c r="T84" s="111">
        <f>H43+M43</f>
        <v>6713.5999999999995</v>
      </c>
      <c r="U84" s="111"/>
      <c r="V84" s="6"/>
      <c r="W84" s="6"/>
      <c r="X84" s="8"/>
      <c r="Y84" s="8"/>
    </row>
    <row r="85" spans="1:25">
      <c r="A85" s="103"/>
      <c r="B85" s="6"/>
      <c r="C85" s="6"/>
      <c r="D85" s="6"/>
      <c r="E85" s="6"/>
      <c r="F85" s="6"/>
      <c r="G85" s="6"/>
      <c r="H85" s="108" t="s">
        <v>56</v>
      </c>
      <c r="I85" s="109"/>
      <c r="J85" s="109"/>
      <c r="K85" s="109"/>
      <c r="L85" s="109"/>
      <c r="M85" s="8"/>
      <c r="N85" s="7"/>
      <c r="O85" s="7"/>
      <c r="P85" s="7"/>
      <c r="R85" s="8"/>
      <c r="S85" s="8"/>
      <c r="T85" s="112">
        <f>R43+V41</f>
        <v>3387.4430000000002</v>
      </c>
      <c r="U85" s="107"/>
      <c r="V85" s="6"/>
      <c r="W85" s="6"/>
      <c r="X85" s="8"/>
      <c r="Y85" s="8"/>
    </row>
    <row r="86" spans="1:25">
      <c r="A86" s="103"/>
      <c r="B86" s="6"/>
      <c r="C86" s="6"/>
      <c r="D86" s="6"/>
      <c r="E86" s="6"/>
      <c r="F86" s="6"/>
      <c r="G86" s="6"/>
      <c r="H86" s="108" t="s">
        <v>57</v>
      </c>
      <c r="I86" s="109"/>
      <c r="J86" s="109"/>
      <c r="K86" s="109"/>
      <c r="L86" s="109"/>
      <c r="M86" s="8"/>
      <c r="N86" s="7"/>
      <c r="O86" s="7"/>
      <c r="P86" s="7"/>
      <c r="R86" s="8"/>
      <c r="S86" s="8"/>
      <c r="T86" s="130">
        <f>-Q43</f>
        <v>-58.891152343750036</v>
      </c>
      <c r="U86" s="107"/>
      <c r="V86" s="6"/>
      <c r="W86" s="6"/>
      <c r="X86" s="8"/>
      <c r="Y86" s="8"/>
    </row>
    <row r="87" spans="1:25">
      <c r="A87" s="103"/>
      <c r="B87" s="6"/>
      <c r="C87" s="6"/>
      <c r="D87" s="6"/>
      <c r="E87" s="6"/>
      <c r="F87" s="6"/>
      <c r="G87" s="6"/>
      <c r="H87" s="115"/>
      <c r="I87" s="125" t="s">
        <v>58</v>
      </c>
      <c r="J87" s="125"/>
      <c r="K87" s="125"/>
      <c r="L87" s="125"/>
      <c r="N87" s="7"/>
      <c r="O87" s="7"/>
      <c r="P87" s="7"/>
      <c r="R87" s="8"/>
      <c r="S87" s="8"/>
      <c r="T87" s="126">
        <f>T84+T85+T86</f>
        <v>10042.151847656249</v>
      </c>
      <c r="U87" s="107"/>
      <c r="V87" s="6"/>
      <c r="W87" s="6"/>
      <c r="X87" s="8"/>
      <c r="Y87" s="8"/>
    </row>
    <row r="88" spans="1:25">
      <c r="A88" s="103"/>
      <c r="B88" s="6"/>
      <c r="C88" s="6"/>
      <c r="D88" s="6"/>
      <c r="E88" s="6"/>
      <c r="F88" s="6"/>
      <c r="G88" s="6"/>
      <c r="H88" s="115"/>
      <c r="I88" s="109"/>
      <c r="J88" s="109"/>
      <c r="K88" s="109"/>
      <c r="L88" s="109"/>
      <c r="M88" s="8"/>
      <c r="N88" s="7"/>
      <c r="O88" s="7"/>
      <c r="P88" s="7"/>
      <c r="R88" s="8"/>
      <c r="S88" s="8"/>
      <c r="T88" s="112"/>
      <c r="U88" s="107"/>
      <c r="V88" s="6"/>
      <c r="W88" s="6"/>
      <c r="X88" s="8"/>
      <c r="Y88" s="8"/>
    </row>
    <row r="89" spans="1:25">
      <c r="A89" s="103"/>
      <c r="B89" s="6"/>
      <c r="C89" s="6"/>
      <c r="D89" s="6"/>
      <c r="E89" s="6"/>
      <c r="F89" s="6"/>
      <c r="G89" s="6"/>
      <c r="H89" s="115"/>
      <c r="I89" s="109"/>
      <c r="J89" s="109"/>
      <c r="K89" s="109"/>
      <c r="L89" s="109"/>
      <c r="M89" s="8"/>
      <c r="N89" s="7"/>
      <c r="O89" s="7"/>
      <c r="P89" s="7"/>
      <c r="R89" s="8"/>
      <c r="S89" s="8"/>
      <c r="T89" s="112"/>
      <c r="U89" s="107"/>
      <c r="V89" s="6"/>
      <c r="W89" s="6"/>
      <c r="X89" s="8"/>
      <c r="Y89" s="8"/>
    </row>
    <row r="90" spans="1:25">
      <c r="A90" s="103"/>
      <c r="H90" s="131" t="s">
        <v>93</v>
      </c>
      <c r="I90" s="100"/>
      <c r="J90" s="100"/>
      <c r="K90" s="100"/>
      <c r="L90" s="100"/>
      <c r="M90" s="100"/>
      <c r="N90" s="115"/>
      <c r="O90" s="115"/>
      <c r="P90" s="132"/>
      <c r="Q90" s="132"/>
      <c r="R90" s="100"/>
      <c r="S90" s="100"/>
      <c r="T90" s="100"/>
      <c r="U90" s="133"/>
      <c r="V90" s="134"/>
      <c r="W90" s="134"/>
      <c r="X90" s="109"/>
      <c r="Y90" s="109"/>
    </row>
    <row r="91" spans="1:25">
      <c r="A91" s="103"/>
      <c r="H91" s="100"/>
      <c r="I91" s="100" t="s">
        <v>69</v>
      </c>
      <c r="J91" s="100"/>
      <c r="K91" s="100"/>
      <c r="L91" s="100"/>
      <c r="M91" s="100"/>
      <c r="N91" s="115"/>
      <c r="O91" s="115"/>
      <c r="P91" s="132"/>
      <c r="Q91" s="132"/>
      <c r="R91" s="60"/>
      <c r="S91" s="60"/>
      <c r="T91" s="133">
        <f>R70</f>
        <v>5431.4266766787223</v>
      </c>
      <c r="U91" s="109"/>
      <c r="V91" s="134"/>
      <c r="W91" s="134"/>
      <c r="X91" s="109"/>
      <c r="Y91" s="109"/>
    </row>
    <row r="92" spans="1:25">
      <c r="A92" s="103"/>
      <c r="H92" s="100"/>
      <c r="I92" s="135" t="s">
        <v>59</v>
      </c>
      <c r="J92" s="135"/>
      <c r="K92" s="135"/>
      <c r="L92" s="135"/>
      <c r="M92" s="135"/>
      <c r="N92" s="136"/>
      <c r="O92" s="136"/>
      <c r="P92" s="137"/>
      <c r="Q92" s="137"/>
      <c r="R92" s="135"/>
      <c r="S92" s="135"/>
      <c r="T92" s="138">
        <f>R67</f>
        <v>0</v>
      </c>
      <c r="U92" s="109"/>
      <c r="V92" s="134"/>
      <c r="W92" s="134"/>
      <c r="X92" s="109"/>
      <c r="Y92" s="109"/>
    </row>
    <row r="93" spans="1:25">
      <c r="A93" s="103"/>
      <c r="H93" s="100"/>
      <c r="I93" s="100" t="s">
        <v>60</v>
      </c>
      <c r="J93" s="100"/>
      <c r="K93" s="100"/>
      <c r="L93" s="100"/>
      <c r="M93" s="100"/>
      <c r="N93" s="115"/>
      <c r="O93" s="115"/>
      <c r="P93" s="132"/>
      <c r="Q93" s="132"/>
      <c r="R93" s="100"/>
      <c r="S93" s="100"/>
      <c r="T93" s="133">
        <f>R68</f>
        <v>0</v>
      </c>
      <c r="U93" s="109"/>
      <c r="V93" s="134"/>
      <c r="W93" s="134"/>
      <c r="X93" s="109"/>
      <c r="Y93" s="109"/>
    </row>
    <row r="94" spans="1:25">
      <c r="A94" s="103"/>
      <c r="H94" s="100"/>
      <c r="I94" s="100" t="s">
        <v>61</v>
      </c>
      <c r="J94" s="100"/>
      <c r="K94" s="100"/>
      <c r="L94" s="100"/>
      <c r="M94" s="100"/>
      <c r="N94" s="115"/>
      <c r="O94" s="115"/>
      <c r="P94" s="132"/>
      <c r="Q94" s="132"/>
      <c r="R94" s="60"/>
      <c r="S94" s="60"/>
      <c r="T94" s="133">
        <f>T74</f>
        <v>0</v>
      </c>
      <c r="U94" s="109"/>
      <c r="V94" s="134"/>
      <c r="W94" s="134"/>
      <c r="X94" s="109"/>
      <c r="Y94" s="109"/>
    </row>
    <row r="95" spans="1:25">
      <c r="A95" s="103"/>
      <c r="H95" s="100"/>
      <c r="I95" s="139" t="s">
        <v>67</v>
      </c>
      <c r="J95" s="139"/>
      <c r="K95" s="139"/>
      <c r="L95" s="139"/>
      <c r="M95" s="139"/>
      <c r="N95" s="97"/>
      <c r="O95" s="97"/>
      <c r="P95" s="140"/>
      <c r="Q95" s="140"/>
      <c r="R95" s="139"/>
      <c r="S95" s="139"/>
      <c r="T95" s="141">
        <f>T80</f>
        <v>1512.6533233212767</v>
      </c>
      <c r="U95" s="132"/>
      <c r="V95" s="134"/>
      <c r="W95" s="134"/>
      <c r="X95" s="109"/>
      <c r="Y95" s="109"/>
    </row>
    <row r="96" spans="1:25">
      <c r="A96" s="103"/>
      <c r="B96" s="134"/>
      <c r="C96" s="134"/>
      <c r="D96" s="134"/>
      <c r="E96" s="134"/>
      <c r="F96" s="134"/>
      <c r="G96" s="134"/>
      <c r="H96" s="115"/>
      <c r="I96" s="109"/>
      <c r="J96" s="109"/>
      <c r="K96" s="109"/>
      <c r="L96" s="109"/>
      <c r="M96" s="109"/>
      <c r="N96" s="134"/>
      <c r="O96" s="134"/>
      <c r="P96" s="134"/>
      <c r="Q96" s="134"/>
      <c r="R96" s="109"/>
      <c r="S96" s="109"/>
      <c r="T96" s="109"/>
      <c r="U96" s="132"/>
      <c r="V96" s="134"/>
      <c r="W96" s="134"/>
      <c r="X96" s="109"/>
      <c r="Y96" s="109"/>
    </row>
    <row r="97" spans="1:25">
      <c r="A97" s="103"/>
      <c r="B97" s="6"/>
      <c r="C97" s="6"/>
      <c r="D97" s="6"/>
      <c r="E97" s="6"/>
      <c r="F97" s="6"/>
      <c r="G97" s="6"/>
      <c r="H97" s="134" t="s">
        <v>68</v>
      </c>
      <c r="I97" s="6"/>
      <c r="J97" s="6"/>
      <c r="K97" s="6"/>
      <c r="L97" s="6"/>
      <c r="M97" s="109"/>
      <c r="N97" s="109"/>
      <c r="O97" s="109"/>
      <c r="P97" s="8"/>
      <c r="T97" s="7"/>
      <c r="U97" s="8"/>
      <c r="V97" s="8"/>
      <c r="W97" s="8"/>
      <c r="X97" s="9"/>
      <c r="Y97" s="6"/>
    </row>
    <row r="98" spans="1:25">
      <c r="A98" s="103"/>
      <c r="B98" s="134" t="s">
        <v>62</v>
      </c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09"/>
      <c r="N98" s="109"/>
      <c r="O98" s="109"/>
      <c r="P98" s="109"/>
      <c r="Q98" s="134"/>
      <c r="R98" s="134"/>
      <c r="S98" s="134"/>
      <c r="T98" s="134"/>
      <c r="U98" s="8"/>
      <c r="V98" s="8"/>
      <c r="W98" s="8"/>
      <c r="X98" s="109"/>
      <c r="Y98" s="6"/>
    </row>
    <row r="99" spans="1:25">
      <c r="A99" s="9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7"/>
    </row>
  </sheetData>
  <mergeCells count="26">
    <mergeCell ref="A42:E42"/>
    <mergeCell ref="A1:Y1"/>
    <mergeCell ref="A2:Y2"/>
    <mergeCell ref="A3:Y3"/>
    <mergeCell ref="R6:V6"/>
    <mergeCell ref="W6:Y6"/>
    <mergeCell ref="K4:M4"/>
    <mergeCell ref="B6:E6"/>
    <mergeCell ref="F6:F9"/>
    <mergeCell ref="G6:M6"/>
    <mergeCell ref="N6:Q6"/>
    <mergeCell ref="G7:H7"/>
    <mergeCell ref="I7:J7"/>
    <mergeCell ref="N7:P7"/>
    <mergeCell ref="R7:T7"/>
    <mergeCell ref="U7:V7"/>
    <mergeCell ref="K51:N51"/>
    <mergeCell ref="B43:E43"/>
    <mergeCell ref="N43:P43"/>
    <mergeCell ref="A45:L45"/>
    <mergeCell ref="A49:Y49"/>
    <mergeCell ref="A50:Y50"/>
    <mergeCell ref="R43:T43"/>
    <mergeCell ref="U43:V43"/>
    <mergeCell ref="A48:Y48"/>
    <mergeCell ref="A46:R46"/>
  </mergeCells>
  <printOptions horizontalCentered="1"/>
  <pageMargins left="0.75" right="0.75" top="1" bottom="1" header="0.5" footer="0.5"/>
  <pageSetup scale="5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4" workbookViewId="0">
      <selection activeCell="E11" sqref="E11"/>
    </sheetView>
  </sheetViews>
  <sheetFormatPr defaultRowHeight="12.75"/>
  <cols>
    <col min="6" max="6" width="13.42578125" customWidth="1"/>
    <col min="9" max="9" width="10.140625" customWidth="1"/>
  </cols>
  <sheetData>
    <row r="1" spans="1:13" ht="15.75">
      <c r="A1" s="195" t="s">
        <v>85</v>
      </c>
      <c r="B1" s="174"/>
      <c r="C1" s="174"/>
      <c r="D1" s="174"/>
      <c r="E1" s="174"/>
      <c r="F1" s="174"/>
      <c r="G1" s="174"/>
      <c r="H1" s="175"/>
      <c r="I1" s="175"/>
      <c r="M1" s="176" t="s">
        <v>86</v>
      </c>
    </row>
    <row r="2" spans="1:13" ht="15.75">
      <c r="A2" s="175" t="s">
        <v>75</v>
      </c>
      <c r="B2" s="174"/>
      <c r="C2" s="174"/>
      <c r="D2" s="174"/>
      <c r="E2" s="174"/>
      <c r="F2" s="174"/>
      <c r="G2" s="174"/>
      <c r="H2" s="176"/>
      <c r="I2" s="175"/>
      <c r="J2" s="175"/>
    </row>
    <row r="3" spans="1:13" ht="15.75">
      <c r="A3" s="175" t="s">
        <v>83</v>
      </c>
      <c r="B3" s="174"/>
      <c r="C3" s="174"/>
      <c r="D3" s="174"/>
      <c r="E3" s="174"/>
      <c r="F3" s="174"/>
      <c r="G3" s="174"/>
      <c r="H3" s="176"/>
      <c r="I3" s="175"/>
      <c r="J3" s="175"/>
    </row>
    <row r="4" spans="1:13">
      <c r="A4" s="175">
        <v>1</v>
      </c>
      <c r="B4" s="175">
        <v>2</v>
      </c>
      <c r="C4" s="175">
        <v>3</v>
      </c>
      <c r="D4" s="175">
        <v>4</v>
      </c>
      <c r="E4" s="175">
        <v>5</v>
      </c>
      <c r="F4" s="175">
        <v>6</v>
      </c>
      <c r="G4" s="175">
        <v>7</v>
      </c>
      <c r="H4" s="175">
        <v>8</v>
      </c>
      <c r="I4" s="175">
        <v>9</v>
      </c>
      <c r="J4" s="175">
        <v>10</v>
      </c>
    </row>
    <row r="5" spans="1:13" ht="89.25">
      <c r="A5" s="177" t="s">
        <v>76</v>
      </c>
      <c r="B5" s="177" t="s">
        <v>77</v>
      </c>
      <c r="C5" s="177" t="s">
        <v>87</v>
      </c>
      <c r="D5" s="177" t="s">
        <v>88</v>
      </c>
      <c r="E5" s="194" t="s">
        <v>84</v>
      </c>
      <c r="F5" s="177" t="s">
        <v>78</v>
      </c>
      <c r="G5" s="177" t="s">
        <v>79</v>
      </c>
      <c r="H5" s="177" t="s">
        <v>80</v>
      </c>
      <c r="I5" s="177" t="s">
        <v>81</v>
      </c>
      <c r="J5" s="177" t="s">
        <v>82</v>
      </c>
    </row>
    <row r="6" spans="1:13">
      <c r="A6" s="179">
        <v>42217</v>
      </c>
      <c r="B6" s="180">
        <v>99197.098404016579</v>
      </c>
      <c r="C6" s="181">
        <v>5000.0000000000018</v>
      </c>
      <c r="D6" s="180">
        <v>1655.902</v>
      </c>
      <c r="E6" s="180">
        <v>0</v>
      </c>
      <c r="F6" s="182">
        <v>105853.00040401658</v>
      </c>
      <c r="G6" s="180">
        <v>0</v>
      </c>
      <c r="H6" s="182">
        <v>0</v>
      </c>
      <c r="I6" s="182">
        <v>0</v>
      </c>
      <c r="J6" s="178"/>
    </row>
    <row r="7" spans="1:13">
      <c r="A7" s="179">
        <v>42218</v>
      </c>
      <c r="B7" s="180">
        <v>99052.281544016674</v>
      </c>
      <c r="C7" s="181">
        <v>5000.0000000000018</v>
      </c>
      <c r="D7" s="180">
        <v>1655.902</v>
      </c>
      <c r="E7" s="180">
        <v>0</v>
      </c>
      <c r="F7" s="182">
        <v>105708.18354401668</v>
      </c>
      <c r="G7" s="180">
        <v>0</v>
      </c>
      <c r="H7" s="182">
        <v>0</v>
      </c>
      <c r="I7" s="182">
        <v>0</v>
      </c>
      <c r="J7" s="178"/>
    </row>
    <row r="8" spans="1:13">
      <c r="A8" s="179">
        <v>42219</v>
      </c>
      <c r="B8" s="180">
        <v>98907.566676016431</v>
      </c>
      <c r="C8" s="181">
        <v>5000.0000000000018</v>
      </c>
      <c r="D8" s="180">
        <v>1655.902</v>
      </c>
      <c r="E8" s="180">
        <v>0</v>
      </c>
      <c r="F8" s="182">
        <v>105563.46867601643</v>
      </c>
      <c r="G8" s="180">
        <v>0</v>
      </c>
      <c r="H8" s="182">
        <v>0</v>
      </c>
      <c r="I8" s="182">
        <v>0</v>
      </c>
      <c r="J8" s="178"/>
    </row>
    <row r="9" spans="1:13">
      <c r="A9" s="179">
        <v>42220</v>
      </c>
      <c r="B9" s="180">
        <v>98762.953800016316</v>
      </c>
      <c r="C9" s="181">
        <v>5000.0000000000018</v>
      </c>
      <c r="D9" s="180">
        <v>1655.902</v>
      </c>
      <c r="E9" s="180">
        <v>24</v>
      </c>
      <c r="F9" s="182">
        <v>105442.85580001632</v>
      </c>
      <c r="G9" s="180">
        <v>0</v>
      </c>
      <c r="H9" s="182">
        <v>0</v>
      </c>
      <c r="I9" s="182">
        <v>0</v>
      </c>
      <c r="J9" s="178"/>
    </row>
    <row r="10" spans="1:13">
      <c r="A10" s="179">
        <v>42221</v>
      </c>
      <c r="B10" s="180">
        <v>98618.442916016327</v>
      </c>
      <c r="C10" s="181">
        <v>5000.0000000000018</v>
      </c>
      <c r="D10" s="180">
        <v>1655.902</v>
      </c>
      <c r="E10" s="180">
        <v>48</v>
      </c>
      <c r="F10" s="182">
        <v>105322.34491601633</v>
      </c>
      <c r="G10" s="180">
        <v>0</v>
      </c>
      <c r="H10" s="182">
        <v>0</v>
      </c>
      <c r="I10" s="182">
        <v>0</v>
      </c>
      <c r="J10" s="178"/>
    </row>
    <row r="11" spans="1:13">
      <c r="A11" s="179">
        <v>42222</v>
      </c>
      <c r="B11" s="180">
        <v>98474.034024016233</v>
      </c>
      <c r="C11" s="181">
        <v>5000.0000000000018</v>
      </c>
      <c r="D11" s="180">
        <v>1655.902</v>
      </c>
      <c r="E11" s="180">
        <v>72</v>
      </c>
      <c r="F11" s="182">
        <v>105201.93602401624</v>
      </c>
      <c r="G11" s="180">
        <v>0</v>
      </c>
      <c r="H11" s="182">
        <v>0</v>
      </c>
      <c r="I11" s="182">
        <v>0</v>
      </c>
      <c r="J11" s="178"/>
    </row>
    <row r="12" spans="1:13">
      <c r="A12" s="179">
        <v>42223</v>
      </c>
      <c r="B12" s="180">
        <v>98329.727124016266</v>
      </c>
      <c r="C12" s="181">
        <v>5000.0000000000018</v>
      </c>
      <c r="D12" s="180">
        <v>1655.902</v>
      </c>
      <c r="E12" s="180">
        <v>90</v>
      </c>
      <c r="F12" s="182">
        <v>105081.62912401627</v>
      </c>
      <c r="G12" s="180">
        <v>0</v>
      </c>
      <c r="H12" s="182">
        <v>0</v>
      </c>
      <c r="I12" s="182">
        <v>0</v>
      </c>
      <c r="J12" s="178"/>
    </row>
    <row r="13" spans="1:13">
      <c r="A13" s="179">
        <v>42224</v>
      </c>
      <c r="B13" s="180">
        <v>98185.522216016194</v>
      </c>
      <c r="C13" s="181">
        <v>5000.0000000000018</v>
      </c>
      <c r="D13" s="180">
        <v>1655.902</v>
      </c>
      <c r="E13" s="180">
        <v>90</v>
      </c>
      <c r="F13" s="182">
        <v>104937.4242160162</v>
      </c>
      <c r="G13" s="180">
        <v>0</v>
      </c>
      <c r="H13" s="182">
        <v>0</v>
      </c>
      <c r="I13" s="182">
        <v>0</v>
      </c>
      <c r="J13" s="178"/>
    </row>
    <row r="14" spans="1:13">
      <c r="A14" s="179">
        <v>42225</v>
      </c>
      <c r="B14" s="180">
        <v>98041.419300016249</v>
      </c>
      <c r="C14" s="181">
        <v>5000.0000000000018</v>
      </c>
      <c r="D14" s="180">
        <v>1655.902</v>
      </c>
      <c r="E14" s="180">
        <v>90</v>
      </c>
      <c r="F14" s="182">
        <v>104793.32130001625</v>
      </c>
      <c r="G14" s="180">
        <v>0</v>
      </c>
      <c r="H14" s="182">
        <v>0</v>
      </c>
      <c r="I14" s="182">
        <v>0</v>
      </c>
      <c r="J14" s="178"/>
    </row>
    <row r="15" spans="1:13">
      <c r="A15" s="179">
        <v>42226</v>
      </c>
      <c r="B15" s="180">
        <v>97897.418376016198</v>
      </c>
      <c r="C15" s="181">
        <v>5000.0000000000018</v>
      </c>
      <c r="D15" s="180">
        <v>1655.902</v>
      </c>
      <c r="E15" s="180">
        <v>90</v>
      </c>
      <c r="F15" s="182">
        <v>104649.3203760162</v>
      </c>
      <c r="G15" s="180">
        <v>0</v>
      </c>
      <c r="H15" s="182">
        <v>0</v>
      </c>
      <c r="I15" s="182">
        <v>0</v>
      </c>
      <c r="J15" s="178"/>
    </row>
    <row r="16" spans="1:13">
      <c r="A16" s="179">
        <v>42227</v>
      </c>
      <c r="B16" s="180">
        <v>97753.519444016041</v>
      </c>
      <c r="C16" s="181">
        <v>5000.0000000000018</v>
      </c>
      <c r="D16" s="180">
        <v>1655.902</v>
      </c>
      <c r="E16" s="180">
        <v>90</v>
      </c>
      <c r="F16" s="182">
        <v>104505.42144401604</v>
      </c>
      <c r="G16" s="180">
        <v>0</v>
      </c>
      <c r="H16" s="182">
        <v>0</v>
      </c>
      <c r="I16" s="182">
        <v>0</v>
      </c>
      <c r="J16" s="178"/>
    </row>
    <row r="17" spans="1:10">
      <c r="A17" s="179">
        <v>42228</v>
      </c>
      <c r="B17" s="180">
        <v>97609.722504016012</v>
      </c>
      <c r="C17" s="181">
        <v>5000.0000000000018</v>
      </c>
      <c r="D17" s="180">
        <v>1655.902</v>
      </c>
      <c r="E17" s="180">
        <v>90</v>
      </c>
      <c r="F17" s="182">
        <v>104361.62450401601</v>
      </c>
      <c r="G17" s="180">
        <v>0</v>
      </c>
      <c r="H17" s="182">
        <v>0</v>
      </c>
      <c r="I17" s="182">
        <v>0</v>
      </c>
      <c r="J17" s="178"/>
    </row>
    <row r="18" spans="1:10">
      <c r="A18" s="179">
        <v>42229</v>
      </c>
      <c r="B18" s="180">
        <v>97466.027556015877</v>
      </c>
      <c r="C18" s="181">
        <v>5000.0000000000018</v>
      </c>
      <c r="D18" s="180">
        <v>1655.902</v>
      </c>
      <c r="E18" s="180">
        <v>90</v>
      </c>
      <c r="F18" s="182">
        <v>104217.92955601588</v>
      </c>
      <c r="G18" s="180">
        <v>0</v>
      </c>
      <c r="H18" s="182">
        <v>0</v>
      </c>
      <c r="I18" s="182">
        <v>0</v>
      </c>
      <c r="J18" s="178"/>
    </row>
    <row r="19" spans="1:10">
      <c r="A19" s="179">
        <v>42230</v>
      </c>
      <c r="B19" s="180">
        <v>97322.434600015869</v>
      </c>
      <c r="C19" s="181">
        <v>5000.0000000000018</v>
      </c>
      <c r="D19" s="180">
        <v>1655.902</v>
      </c>
      <c r="E19" s="180">
        <v>90</v>
      </c>
      <c r="F19" s="182">
        <v>104074.33660001587</v>
      </c>
      <c r="G19" s="180">
        <v>0</v>
      </c>
      <c r="H19" s="182">
        <v>0</v>
      </c>
      <c r="I19" s="182">
        <v>0</v>
      </c>
      <c r="J19" s="178"/>
    </row>
    <row r="20" spans="1:10">
      <c r="A20" s="179">
        <v>42231</v>
      </c>
      <c r="B20" s="180">
        <v>97178.943636015756</v>
      </c>
      <c r="C20" s="181">
        <v>5000.0000000000018</v>
      </c>
      <c r="D20" s="180">
        <v>1655.902</v>
      </c>
      <c r="E20" s="180">
        <v>90</v>
      </c>
      <c r="F20" s="182">
        <v>103930.84563601576</v>
      </c>
      <c r="G20" s="180">
        <v>0</v>
      </c>
      <c r="H20" s="182">
        <v>0</v>
      </c>
      <c r="I20" s="182">
        <v>0</v>
      </c>
      <c r="J20" s="178"/>
    </row>
    <row r="21" spans="1:10">
      <c r="A21" s="179">
        <v>42232</v>
      </c>
      <c r="B21" s="180">
        <v>97178.943636015756</v>
      </c>
      <c r="C21" s="181">
        <v>5000.0000000000018</v>
      </c>
      <c r="D21" s="180">
        <v>1655.902</v>
      </c>
      <c r="E21" s="180">
        <v>90</v>
      </c>
      <c r="F21" s="182">
        <v>103930.84563601576</v>
      </c>
      <c r="G21" s="180">
        <v>0</v>
      </c>
      <c r="H21" s="182">
        <v>0</v>
      </c>
      <c r="I21" s="182">
        <v>0</v>
      </c>
      <c r="J21" s="178"/>
    </row>
    <row r="22" spans="1:10">
      <c r="A22" s="179">
        <v>42233</v>
      </c>
      <c r="B22" s="180">
        <v>97035.55466401577</v>
      </c>
      <c r="C22" s="181">
        <v>5000.0000000000018</v>
      </c>
      <c r="D22" s="180">
        <v>1655.902</v>
      </c>
      <c r="E22" s="180">
        <v>90</v>
      </c>
      <c r="F22" s="182">
        <v>103787.45666401577</v>
      </c>
      <c r="G22" s="180">
        <v>0</v>
      </c>
      <c r="H22" s="182">
        <v>0</v>
      </c>
      <c r="I22" s="182">
        <v>0</v>
      </c>
      <c r="J22" s="178"/>
    </row>
    <row r="23" spans="1:10">
      <c r="A23" s="179">
        <v>42234</v>
      </c>
      <c r="B23" s="180">
        <v>96892.267684015911</v>
      </c>
      <c r="C23" s="181">
        <v>5000.0000000000018</v>
      </c>
      <c r="D23" s="180">
        <v>1655.902</v>
      </c>
      <c r="E23" s="180">
        <v>90</v>
      </c>
      <c r="F23" s="182">
        <v>103644.16968401591</v>
      </c>
      <c r="G23" s="180">
        <v>0</v>
      </c>
      <c r="H23" s="182">
        <v>0</v>
      </c>
      <c r="I23" s="182">
        <v>0</v>
      </c>
      <c r="J23" s="178"/>
    </row>
    <row r="24" spans="1:10">
      <c r="A24" s="179">
        <v>42235</v>
      </c>
      <c r="B24" s="180">
        <v>96749.082696015714</v>
      </c>
      <c r="C24" s="181">
        <v>5000.0000000000018</v>
      </c>
      <c r="D24" s="180">
        <v>1655.902</v>
      </c>
      <c r="E24" s="180">
        <v>90</v>
      </c>
      <c r="F24" s="182">
        <v>103500.98469601572</v>
      </c>
      <c r="G24" s="180">
        <v>0</v>
      </c>
      <c r="H24" s="182">
        <v>0</v>
      </c>
      <c r="I24" s="182">
        <v>0</v>
      </c>
      <c r="J24" s="178"/>
    </row>
    <row r="25" spans="1:10">
      <c r="A25" s="179">
        <v>42236</v>
      </c>
      <c r="B25" s="180">
        <v>96605.999700015644</v>
      </c>
      <c r="C25" s="181">
        <v>5000.0000000000018</v>
      </c>
      <c r="D25" s="180">
        <v>1655.902</v>
      </c>
      <c r="E25" s="180">
        <v>90</v>
      </c>
      <c r="F25" s="182">
        <v>103357.90170001565</v>
      </c>
      <c r="G25" s="180">
        <v>0</v>
      </c>
      <c r="H25" s="182">
        <v>0</v>
      </c>
      <c r="I25" s="182">
        <v>0</v>
      </c>
      <c r="J25" s="178"/>
    </row>
    <row r="26" spans="1:10">
      <c r="A26" s="179">
        <v>42237</v>
      </c>
      <c r="B26" s="180">
        <v>96463.018696015701</v>
      </c>
      <c r="C26" s="181">
        <v>5000.0000000000018</v>
      </c>
      <c r="D26" s="180">
        <v>1655.902</v>
      </c>
      <c r="E26" s="180">
        <v>90</v>
      </c>
      <c r="F26" s="182">
        <v>103214.9206960157</v>
      </c>
      <c r="G26" s="180">
        <v>0</v>
      </c>
      <c r="H26" s="182">
        <v>0</v>
      </c>
      <c r="I26" s="182">
        <v>0</v>
      </c>
      <c r="J26" s="178"/>
    </row>
    <row r="27" spans="1:10">
      <c r="A27" s="179">
        <v>42238</v>
      </c>
      <c r="B27" s="180">
        <v>96320.139684015652</v>
      </c>
      <c r="C27" s="181">
        <v>5000.0000000000018</v>
      </c>
      <c r="D27" s="180">
        <v>1655.902</v>
      </c>
      <c r="E27" s="180">
        <v>90</v>
      </c>
      <c r="F27" s="182">
        <v>103072.04168401565</v>
      </c>
      <c r="G27" s="180">
        <v>0</v>
      </c>
      <c r="H27" s="182">
        <v>0</v>
      </c>
      <c r="I27" s="182">
        <v>0</v>
      </c>
      <c r="J27" s="178"/>
    </row>
    <row r="28" spans="1:10">
      <c r="A28" s="179">
        <v>42239</v>
      </c>
      <c r="B28" s="180">
        <v>96177.362664015498</v>
      </c>
      <c r="C28" s="181">
        <v>5000.0000000000018</v>
      </c>
      <c r="D28" s="180">
        <v>1655.902</v>
      </c>
      <c r="E28" s="180">
        <v>114</v>
      </c>
      <c r="F28" s="182">
        <v>102953.2646640155</v>
      </c>
      <c r="G28" s="180">
        <v>0</v>
      </c>
      <c r="H28" s="182">
        <v>0</v>
      </c>
      <c r="I28" s="182">
        <v>0</v>
      </c>
      <c r="J28" s="178"/>
    </row>
    <row r="29" spans="1:10">
      <c r="A29" s="179">
        <v>42240</v>
      </c>
      <c r="B29" s="180">
        <v>96034.687636015471</v>
      </c>
      <c r="C29" s="181">
        <v>5000.0000000000018</v>
      </c>
      <c r="D29" s="180">
        <v>1655.902</v>
      </c>
      <c r="E29" s="180">
        <v>138</v>
      </c>
      <c r="F29" s="182">
        <v>102834.58963601547</v>
      </c>
      <c r="G29" s="180">
        <v>0</v>
      </c>
      <c r="H29" s="182">
        <v>0</v>
      </c>
      <c r="I29" s="182">
        <v>0</v>
      </c>
      <c r="J29" s="178"/>
    </row>
    <row r="30" spans="1:10">
      <c r="A30" s="179">
        <v>42241</v>
      </c>
      <c r="B30" s="180">
        <v>95892.114600015339</v>
      </c>
      <c r="C30" s="181">
        <v>5000.0000000000018</v>
      </c>
      <c r="D30" s="180">
        <v>1655.902</v>
      </c>
      <c r="E30" s="180">
        <v>162</v>
      </c>
      <c r="F30" s="182">
        <v>102716.01660001534</v>
      </c>
      <c r="G30" s="180">
        <v>0</v>
      </c>
      <c r="H30" s="182">
        <v>0</v>
      </c>
      <c r="I30" s="182">
        <v>0</v>
      </c>
      <c r="J30" s="178"/>
    </row>
    <row r="31" spans="1:10">
      <c r="A31" s="179">
        <v>42242</v>
      </c>
      <c r="B31" s="180">
        <v>95749.643556015566</v>
      </c>
      <c r="C31" s="181">
        <v>5000.0000000000018</v>
      </c>
      <c r="D31" s="180">
        <v>1655.902</v>
      </c>
      <c r="E31" s="180">
        <v>162</v>
      </c>
      <c r="F31" s="182">
        <v>102573.54555601557</v>
      </c>
      <c r="G31" s="180">
        <v>0</v>
      </c>
      <c r="H31" s="182">
        <v>0</v>
      </c>
      <c r="I31" s="182">
        <v>0</v>
      </c>
      <c r="J31" s="178"/>
    </row>
    <row r="32" spans="1:10">
      <c r="A32" s="179">
        <v>42243</v>
      </c>
      <c r="B32" s="180">
        <v>95607.274504015455</v>
      </c>
      <c r="C32" s="181">
        <v>5000.0000000000018</v>
      </c>
      <c r="D32" s="180">
        <v>1655.902</v>
      </c>
      <c r="E32" s="180">
        <v>162</v>
      </c>
      <c r="F32" s="182">
        <v>102431.17650401546</v>
      </c>
      <c r="G32" s="180">
        <v>0</v>
      </c>
      <c r="H32" s="182">
        <v>0</v>
      </c>
      <c r="I32" s="182">
        <v>0</v>
      </c>
      <c r="J32" s="178"/>
    </row>
    <row r="33" spans="1:10">
      <c r="A33" s="179">
        <v>42244</v>
      </c>
      <c r="B33" s="180">
        <v>95465.007444015471</v>
      </c>
      <c r="C33" s="181">
        <v>5000.0000000000018</v>
      </c>
      <c r="D33" s="180">
        <v>1655.902</v>
      </c>
      <c r="E33" s="180">
        <v>186</v>
      </c>
      <c r="F33" s="182">
        <v>102312.90944401547</v>
      </c>
      <c r="G33" s="180">
        <v>0</v>
      </c>
      <c r="H33" s="182">
        <v>0</v>
      </c>
      <c r="I33" s="182">
        <v>0</v>
      </c>
      <c r="J33" s="178"/>
    </row>
    <row r="34" spans="1:10">
      <c r="A34" s="179">
        <v>42245</v>
      </c>
      <c r="B34" s="180">
        <v>95322.842376015382</v>
      </c>
      <c r="C34" s="181">
        <v>5000.0000000000018</v>
      </c>
      <c r="D34" s="180">
        <v>1655.902</v>
      </c>
      <c r="E34" s="180">
        <v>210</v>
      </c>
      <c r="F34" s="182">
        <v>102194.74437601538</v>
      </c>
      <c r="G34" s="180">
        <v>0</v>
      </c>
      <c r="H34" s="182">
        <v>0</v>
      </c>
      <c r="I34" s="182">
        <v>0</v>
      </c>
      <c r="J34" s="182"/>
    </row>
    <row r="35" spans="1:10">
      <c r="A35" s="179">
        <v>42246</v>
      </c>
      <c r="B35" s="180">
        <v>95180.779300015187</v>
      </c>
      <c r="C35" s="181">
        <v>5000.0000000000018</v>
      </c>
      <c r="D35" s="180">
        <v>1655.902</v>
      </c>
      <c r="E35" s="180">
        <v>234</v>
      </c>
      <c r="F35" s="182">
        <v>102076.68130001519</v>
      </c>
      <c r="G35" s="180">
        <v>0</v>
      </c>
      <c r="H35" s="182">
        <v>0</v>
      </c>
      <c r="I35" s="182">
        <v>0</v>
      </c>
      <c r="J35" s="182"/>
    </row>
    <row r="36" spans="1:10">
      <c r="A36" s="183">
        <v>42247</v>
      </c>
      <c r="B36" s="184">
        <v>95038.818216015119</v>
      </c>
      <c r="C36" s="185">
        <v>5000.0000000000018</v>
      </c>
      <c r="D36" s="184">
        <v>1655.902</v>
      </c>
      <c r="E36" s="184">
        <v>234</v>
      </c>
      <c r="F36" s="186">
        <v>101934.72021601512</v>
      </c>
      <c r="G36" s="184">
        <v>0</v>
      </c>
      <c r="H36" s="186">
        <v>0</v>
      </c>
      <c r="I36" s="186">
        <v>0</v>
      </c>
      <c r="J36" s="18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B38" sqref="B38"/>
    </sheetView>
  </sheetViews>
  <sheetFormatPr defaultRowHeight="12.75"/>
  <cols>
    <col min="1" max="5" width="15" customWidth="1"/>
  </cols>
  <sheetData>
    <row r="1" spans="1:5">
      <c r="A1" s="195" t="s">
        <v>94</v>
      </c>
      <c r="E1" s="205" t="s">
        <v>95</v>
      </c>
    </row>
    <row r="2" spans="1:5" ht="25.5" customHeight="1">
      <c r="A2" s="261" t="s">
        <v>96</v>
      </c>
      <c r="B2" s="261"/>
      <c r="C2" s="261"/>
      <c r="D2" s="261"/>
      <c r="E2" s="261"/>
    </row>
    <row r="3" spans="1:5" ht="13.5" thickBot="1">
      <c r="A3" s="206"/>
      <c r="B3" s="206"/>
      <c r="C3" s="206"/>
    </row>
    <row r="4" spans="1:5" ht="29.25" customHeight="1" thickBot="1">
      <c r="A4" s="207"/>
      <c r="B4" s="262" t="s">
        <v>97</v>
      </c>
      <c r="C4" s="263"/>
      <c r="D4" s="262" t="s">
        <v>98</v>
      </c>
      <c r="E4" s="263"/>
    </row>
    <row r="5" spans="1:5" ht="39" thickBot="1">
      <c r="A5" s="208" t="s">
        <v>76</v>
      </c>
      <c r="B5" s="209" t="s">
        <v>99</v>
      </c>
      <c r="C5" s="210" t="s">
        <v>100</v>
      </c>
      <c r="D5" s="209" t="s">
        <v>101</v>
      </c>
      <c r="E5" s="210" t="s">
        <v>100</v>
      </c>
    </row>
    <row r="6" spans="1:5">
      <c r="A6" s="211">
        <v>42217</v>
      </c>
      <c r="B6" s="212">
        <v>0</v>
      </c>
      <c r="C6" s="213">
        <v>0</v>
      </c>
      <c r="D6" s="212">
        <v>0</v>
      </c>
      <c r="E6" s="213">
        <v>0</v>
      </c>
    </row>
    <row r="7" spans="1:5">
      <c r="A7" s="214">
        <f>A6+1</f>
        <v>42218</v>
      </c>
      <c r="B7" s="215">
        <v>0</v>
      </c>
      <c r="C7" s="216">
        <v>0</v>
      </c>
      <c r="D7" s="215">
        <v>0</v>
      </c>
      <c r="E7" s="216">
        <v>0</v>
      </c>
    </row>
    <row r="8" spans="1:5">
      <c r="A8" s="214">
        <f t="shared" ref="A8:A36" si="0">A7+1</f>
        <v>42219</v>
      </c>
      <c r="B8" s="215">
        <v>0</v>
      </c>
      <c r="C8" s="216">
        <v>0</v>
      </c>
      <c r="D8" s="215">
        <v>0</v>
      </c>
      <c r="E8" s="216">
        <v>0</v>
      </c>
    </row>
    <row r="9" spans="1:5">
      <c r="A9" s="214">
        <f t="shared" si="0"/>
        <v>42220</v>
      </c>
      <c r="B9" s="215">
        <v>12.1</v>
      </c>
      <c r="C9" s="216">
        <v>24</v>
      </c>
      <c r="D9" s="215">
        <v>12.1</v>
      </c>
      <c r="E9" s="216">
        <v>24</v>
      </c>
    </row>
    <row r="10" spans="1:5">
      <c r="A10" s="217">
        <f t="shared" si="0"/>
        <v>42221</v>
      </c>
      <c r="B10" s="215">
        <v>12.1</v>
      </c>
      <c r="C10" s="216">
        <v>24</v>
      </c>
      <c r="D10" s="215">
        <v>12.1</v>
      </c>
      <c r="E10" s="216">
        <v>24</v>
      </c>
    </row>
    <row r="11" spans="1:5">
      <c r="A11" s="214">
        <f t="shared" si="0"/>
        <v>42222</v>
      </c>
      <c r="B11" s="215">
        <v>12.1</v>
      </c>
      <c r="C11" s="216">
        <v>24</v>
      </c>
      <c r="D11" s="215">
        <v>12.1</v>
      </c>
      <c r="E11" s="216">
        <v>24</v>
      </c>
    </row>
    <row r="12" spans="1:5">
      <c r="A12" s="214">
        <f t="shared" si="0"/>
        <v>42223</v>
      </c>
      <c r="B12" s="215">
        <v>9</v>
      </c>
      <c r="C12" s="216">
        <v>18</v>
      </c>
      <c r="D12" s="215">
        <v>9</v>
      </c>
      <c r="E12" s="216">
        <v>18</v>
      </c>
    </row>
    <row r="13" spans="1:5">
      <c r="A13" s="214">
        <f t="shared" si="0"/>
        <v>42224</v>
      </c>
      <c r="B13" s="215">
        <v>0</v>
      </c>
      <c r="C13" s="216">
        <v>0</v>
      </c>
      <c r="D13" s="215">
        <v>0</v>
      </c>
      <c r="E13" s="216">
        <v>0</v>
      </c>
    </row>
    <row r="14" spans="1:5">
      <c r="A14" s="214">
        <f t="shared" si="0"/>
        <v>42225</v>
      </c>
      <c r="B14" s="215">
        <v>0</v>
      </c>
      <c r="C14" s="216">
        <v>0</v>
      </c>
      <c r="D14" s="215">
        <v>0</v>
      </c>
      <c r="E14" s="216">
        <v>0</v>
      </c>
    </row>
    <row r="15" spans="1:5">
      <c r="A15" s="214">
        <f t="shared" si="0"/>
        <v>42226</v>
      </c>
      <c r="B15" s="215">
        <v>0</v>
      </c>
      <c r="C15" s="216">
        <v>0</v>
      </c>
      <c r="D15" s="215">
        <v>0</v>
      </c>
      <c r="E15" s="216">
        <v>0</v>
      </c>
    </row>
    <row r="16" spans="1:5">
      <c r="A16" s="214">
        <f t="shared" si="0"/>
        <v>42227</v>
      </c>
      <c r="B16" s="215">
        <v>0</v>
      </c>
      <c r="C16" s="216">
        <v>0</v>
      </c>
      <c r="D16" s="215">
        <v>0</v>
      </c>
      <c r="E16" s="216">
        <v>0</v>
      </c>
    </row>
    <row r="17" spans="1:5">
      <c r="A17" s="214">
        <f t="shared" si="0"/>
        <v>42228</v>
      </c>
      <c r="B17" s="215">
        <v>0</v>
      </c>
      <c r="C17" s="216">
        <v>0</v>
      </c>
      <c r="D17" s="215">
        <v>0</v>
      </c>
      <c r="E17" s="216">
        <v>0</v>
      </c>
    </row>
    <row r="18" spans="1:5">
      <c r="A18" s="214">
        <f t="shared" si="0"/>
        <v>42229</v>
      </c>
      <c r="B18" s="215">
        <v>0</v>
      </c>
      <c r="C18" s="216">
        <v>0</v>
      </c>
      <c r="D18" s="215">
        <v>0</v>
      </c>
      <c r="E18" s="216">
        <v>0</v>
      </c>
    </row>
    <row r="19" spans="1:5">
      <c r="A19" s="214">
        <f t="shared" si="0"/>
        <v>42230</v>
      </c>
      <c r="B19" s="215">
        <v>0</v>
      </c>
      <c r="C19" s="216">
        <v>0</v>
      </c>
      <c r="D19" s="215">
        <v>0</v>
      </c>
      <c r="E19" s="216">
        <v>0</v>
      </c>
    </row>
    <row r="20" spans="1:5">
      <c r="A20" s="214">
        <f t="shared" si="0"/>
        <v>42231</v>
      </c>
      <c r="B20" s="215">
        <v>0</v>
      </c>
      <c r="C20" s="216">
        <v>0</v>
      </c>
      <c r="D20" s="215">
        <v>0</v>
      </c>
      <c r="E20" s="216">
        <v>0</v>
      </c>
    </row>
    <row r="21" spans="1:5">
      <c r="A21" s="214">
        <f t="shared" si="0"/>
        <v>42232</v>
      </c>
      <c r="B21" s="215">
        <v>0</v>
      </c>
      <c r="C21" s="216">
        <v>0</v>
      </c>
      <c r="D21" s="215">
        <v>0</v>
      </c>
      <c r="E21" s="216">
        <v>0</v>
      </c>
    </row>
    <row r="22" spans="1:5">
      <c r="A22" s="214">
        <f t="shared" si="0"/>
        <v>42233</v>
      </c>
      <c r="B22" s="215">
        <v>0</v>
      </c>
      <c r="C22" s="216">
        <v>0</v>
      </c>
      <c r="D22" s="215">
        <v>0</v>
      </c>
      <c r="E22" s="216">
        <v>0</v>
      </c>
    </row>
    <row r="23" spans="1:5">
      <c r="A23" s="214">
        <f t="shared" si="0"/>
        <v>42234</v>
      </c>
      <c r="B23" s="215">
        <v>0</v>
      </c>
      <c r="C23" s="216">
        <v>0</v>
      </c>
      <c r="D23" s="215">
        <v>0</v>
      </c>
      <c r="E23" s="216">
        <v>0</v>
      </c>
    </row>
    <row r="24" spans="1:5">
      <c r="A24" s="214">
        <f t="shared" si="0"/>
        <v>42235</v>
      </c>
      <c r="B24" s="215">
        <v>0</v>
      </c>
      <c r="C24" s="216">
        <v>0</v>
      </c>
      <c r="D24" s="215">
        <v>0</v>
      </c>
      <c r="E24" s="216">
        <v>0</v>
      </c>
    </row>
    <row r="25" spans="1:5">
      <c r="A25" s="214">
        <f t="shared" si="0"/>
        <v>42236</v>
      </c>
      <c r="B25" s="215">
        <v>0</v>
      </c>
      <c r="C25" s="216">
        <v>0</v>
      </c>
      <c r="D25" s="215">
        <v>0</v>
      </c>
      <c r="E25" s="216">
        <v>0</v>
      </c>
    </row>
    <row r="26" spans="1:5">
      <c r="A26" s="214">
        <f t="shared" si="0"/>
        <v>42237</v>
      </c>
      <c r="B26" s="215">
        <v>0</v>
      </c>
      <c r="C26" s="216">
        <v>0</v>
      </c>
      <c r="D26" s="215">
        <v>0</v>
      </c>
      <c r="E26" s="216">
        <v>0</v>
      </c>
    </row>
    <row r="27" spans="1:5">
      <c r="A27" s="214">
        <f t="shared" si="0"/>
        <v>42238</v>
      </c>
      <c r="B27" s="215">
        <v>0</v>
      </c>
      <c r="C27" s="216">
        <v>0</v>
      </c>
      <c r="D27" s="215">
        <v>0</v>
      </c>
      <c r="E27" s="216">
        <v>0</v>
      </c>
    </row>
    <row r="28" spans="1:5">
      <c r="A28" s="214">
        <f t="shared" si="0"/>
        <v>42239</v>
      </c>
      <c r="B28" s="215">
        <v>12.1</v>
      </c>
      <c r="C28" s="216">
        <v>24</v>
      </c>
      <c r="D28" s="215">
        <v>12.1</v>
      </c>
      <c r="E28" s="216">
        <v>24</v>
      </c>
    </row>
    <row r="29" spans="1:5">
      <c r="A29" s="214">
        <f t="shared" si="0"/>
        <v>42240</v>
      </c>
      <c r="B29" s="215">
        <v>12.1</v>
      </c>
      <c r="C29" s="216">
        <v>24</v>
      </c>
      <c r="D29" s="215">
        <v>12.1</v>
      </c>
      <c r="E29" s="216">
        <v>24</v>
      </c>
    </row>
    <row r="30" spans="1:5">
      <c r="A30" s="214">
        <f t="shared" si="0"/>
        <v>42241</v>
      </c>
      <c r="B30" s="215">
        <v>12.1</v>
      </c>
      <c r="C30" s="216">
        <v>24</v>
      </c>
      <c r="D30" s="215">
        <v>12.1</v>
      </c>
      <c r="E30" s="216">
        <v>24</v>
      </c>
    </row>
    <row r="31" spans="1:5">
      <c r="A31" s="214">
        <f t="shared" si="0"/>
        <v>42242</v>
      </c>
      <c r="B31" s="215">
        <v>0</v>
      </c>
      <c r="C31" s="216">
        <v>0</v>
      </c>
      <c r="D31" s="215">
        <v>0</v>
      </c>
      <c r="E31" s="216">
        <v>0</v>
      </c>
    </row>
    <row r="32" spans="1:5">
      <c r="A32" s="214">
        <f t="shared" si="0"/>
        <v>42243</v>
      </c>
      <c r="B32" s="215">
        <v>0</v>
      </c>
      <c r="C32" s="216">
        <v>0</v>
      </c>
      <c r="D32" s="215">
        <v>0</v>
      </c>
      <c r="E32" s="216">
        <v>0</v>
      </c>
    </row>
    <row r="33" spans="1:5">
      <c r="A33" s="214">
        <f t="shared" si="0"/>
        <v>42244</v>
      </c>
      <c r="B33" s="215">
        <v>12.1</v>
      </c>
      <c r="C33" s="216">
        <v>24</v>
      </c>
      <c r="D33" s="215">
        <v>12.1</v>
      </c>
      <c r="E33" s="216">
        <v>24</v>
      </c>
    </row>
    <row r="34" spans="1:5">
      <c r="A34" s="214">
        <f t="shared" si="0"/>
        <v>42245</v>
      </c>
      <c r="B34" s="215">
        <v>12.1</v>
      </c>
      <c r="C34" s="216">
        <v>24</v>
      </c>
      <c r="D34" s="215">
        <v>12.1</v>
      </c>
      <c r="E34" s="216">
        <v>24</v>
      </c>
    </row>
    <row r="35" spans="1:5">
      <c r="A35" s="214">
        <f t="shared" si="0"/>
        <v>42246</v>
      </c>
      <c r="B35" s="215">
        <v>12.1</v>
      </c>
      <c r="C35" s="216">
        <v>24</v>
      </c>
      <c r="D35" s="215">
        <v>12.1</v>
      </c>
      <c r="E35" s="216">
        <v>24</v>
      </c>
    </row>
    <row r="36" spans="1:5" ht="13.5" thickBot="1">
      <c r="A36" s="218">
        <f t="shared" si="0"/>
        <v>42247</v>
      </c>
      <c r="B36" s="219">
        <v>0</v>
      </c>
      <c r="C36" s="220">
        <v>0</v>
      </c>
      <c r="D36" s="219">
        <v>0</v>
      </c>
      <c r="E36" s="220">
        <v>0</v>
      </c>
    </row>
    <row r="37" spans="1:5">
      <c r="A37" s="221"/>
      <c r="B37" s="222"/>
      <c r="C37" s="223"/>
      <c r="E37" s="224"/>
    </row>
    <row r="38" spans="1:5">
      <c r="B38" s="225"/>
      <c r="C38" s="226"/>
      <c r="D38" s="227" t="s">
        <v>102</v>
      </c>
      <c r="E38" s="228">
        <v>3.9212962962962958</v>
      </c>
    </row>
    <row r="39" spans="1:5">
      <c r="B39" s="229"/>
      <c r="C39" s="226"/>
      <c r="D39" s="227" t="s">
        <v>103</v>
      </c>
      <c r="E39" s="230">
        <v>234</v>
      </c>
    </row>
  </sheetData>
  <mergeCells count="3">
    <mergeCell ref="A2:E2"/>
    <mergeCell ref="B4:C4"/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CVP Contract Report</vt:lpstr>
      <vt:lpstr>Refill Accounting</vt:lpstr>
      <vt:lpstr>Transfer Accounting</vt:lpstr>
    </vt:vector>
  </TitlesOfParts>
  <Company>CONTRA COSTA WATER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Jimmie Abbott</dc:creator>
  <cp:lastModifiedBy>Lucinda Shih</cp:lastModifiedBy>
  <cp:lastPrinted>2012-10-29T16:38:32Z</cp:lastPrinted>
  <dcterms:created xsi:type="dcterms:W3CDTF">2002-01-03T21:57:26Z</dcterms:created>
  <dcterms:modified xsi:type="dcterms:W3CDTF">2015-09-16T16:30:28Z</dcterms:modified>
</cp:coreProperties>
</file>