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0245" yWindow="-165" windowWidth="15480" windowHeight="9000" firstSheet="1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<sst xmlns="http://schemas.openxmlformats.org/spreadsheetml/2006/main" count="392" uniqueCount="224">
  <si>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</si>
  <si>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</si>
  <si>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</si>
  <si>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</si>
  <si>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</si>
  <si>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</si>
  <si>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</si>
  <si>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</si>
  <si>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</si>
  <si>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</si>
  <si>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</si>
  <si>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</si>
  <si>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</si>
  <si>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</si>
  <si>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</si>
  <si>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</si>
  <si>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</si>
  <si>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</si>
  <si>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</si>
  <si>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</si>
  <si>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</si>
  <si>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</si>
  <si>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</si>
  <si>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</si>
  <si>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</si>
  <si>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</si>
  <si>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</si>
  <si>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</si>
  <si>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</si>
  <si>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</si>
  <si>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</si>
  <si>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</si>
  <si>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</si>
  <si>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</si>
  <si>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</si>
  <si>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</si>
  <si>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</si>
  <si>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</si>
  <si>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</si>
  <si>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</si>
  <si>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</si>
  <si>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</si>
  <si>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</si>
  <si>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</si>
  <si>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</si>
  <si>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</si>
  <si>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</si>
  <si>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</si>
  <si>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</si>
  <si>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</si>
  <si>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</si>
  <si>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</si>
  <si>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</si>
  <si>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</si>
  <si>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</si>
  <si>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</si>
  <si>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</si>
  <si>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</si>
  <si>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</si>
  <si>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</si>
  <si>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</si>
  <si>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</si>
  <si>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</si>
  <si>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</si>
  <si>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</si>
  <si>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</si>
  <si>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</si>
  <si>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</si>
  <si>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</si>
  <si>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</si>
  <si>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</si>
  <si>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</si>
  <si>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</si>
  <si>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</si>
  <si>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</si>
  <si>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</si>
  <si>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</si>
  <si>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</si>
  <si>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</si>
  <si>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</si>
  <si>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</si>
  <si>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</si>
  <si>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</si>
  <si>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</si>
  <si>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</si>
  <si>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</si>
  <si>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</si>
  <si>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</si>
  <si>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</si>
  <si>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</si>
  <si>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</si>
  <si>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</si>
  <si>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</si>
  <si>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</si>
  <si>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</si>
  <si>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</si>
  <si>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</si>
  <si>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</si>
  <si>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</si>
  <si>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</si>
  <si>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</si>
  <si>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</si>
  <si>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</si>
  <si>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</si>
  <si>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</si>
  <si>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</si>
  <si>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</si>
  <si>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</si>
  <si>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</si>
  <si>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</si>
  <si>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</si>
  <si>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</si>
  <si>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</si>
  <si>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</si>
  <si>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</si>
  <si>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</si>
  <si>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</si>
  <si>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</si>
  <si>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</si>
  <si>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</si>
  <si>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</si>
  <si>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</si>
  <si>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</si>
  <si>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</si>
  <si>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</si>
  <si>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</si>
  <si>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</si>
  <si>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</si>
  <si>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</si>
  <si>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</si>
  <si>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</si>
  <si>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</si>
  <si>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</si>
  <si>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</si>
  <si>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</si>
  <si>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</si>
  <si>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</si>
  <si>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</si>
  <si>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</si>
  <si>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</si>
  <si>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</si>
  <si>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</si>
  <si>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</si>
  <si>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</si>
  <si>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</si>
  <si>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</si>
  <si>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</si>
  <si>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</si>
  <si>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</si>
  <si>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</si>
  <si>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</si>
  <si>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</si>
  <si>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</si>
  <si>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</si>
  <si>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</si>
  <si>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</si>
  <si>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</si>
  <si>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</si>
  <si>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</si>
  <si>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</si>
  <si>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</si>
  <si>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</si>
  <si>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</si>
  <si>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</si>
  <si>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</si>
  <si>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</si>
  <si>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</si>
  <si>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</si>
  <si>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</si>
  <si>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</si>
  <si>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</si>
  <si>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</si>
  <si>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</si>
  <si>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</si>
  <si>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</si>
  <si>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</si>
  <si>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</si>
  <si>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</si>
  <si>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</si>
  <si>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</si>
  <si>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</si>
  <si>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</si>
  <si>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</si>
  <si>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</si>
  <si>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</si>
  <si>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</si>
  <si>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</si>
  <si>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</si>
  <si>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</si>
  <si>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</si>
  <si>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</si>
  <si>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</si>
  <si>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</si>
  <si>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</si>
  <si>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</si>
  <si>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</si>
  <si>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</si>
  <si>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</si>
  <si>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</si>
  <si>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</si>
  <si>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</si>
  <si>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</si>
  <si>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</si>
  <si>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Sewerage Agency of Southern Marin</t>
  </si>
  <si>
    <t>Liz Falejczyk, Laboratory Director  (415) 384-4821 lfalejczyk@cityofmillvalley.org</t>
  </si>
  <si>
    <t>Dry 2012</t>
  </si>
  <si>
    <t>Wet 2012/3</t>
  </si>
  <si>
    <t>Dry 2013</t>
  </si>
  <si>
    <t>Wet 2013/4</t>
  </si>
  <si>
    <t>Dry 2014</t>
  </si>
  <si>
    <t>Wet 2014/5</t>
  </si>
  <si>
    <t>NO3+NO2 combined for influent and was DNQ.</t>
  </si>
  <si>
    <t>N</t>
  </si>
  <si>
    <t>Y</t>
  </si>
  <si>
    <t>Temperatures are talek at the time the composites are started ar at the time of grabs</t>
  </si>
  <si>
    <t>Q3 2012</t>
  </si>
  <si>
    <t>Q4 2012</t>
  </si>
  <si>
    <t>Q1 2013</t>
  </si>
  <si>
    <t>DRP is OrthsPhosphorous analysis, Low Level</t>
  </si>
  <si>
    <t>NO3 MDL/ML not noted on lab sheets. Will add to next report when received.</t>
  </si>
  <si>
    <t>Nitrate         NO3</t>
  </si>
  <si>
    <t xml:space="preserve"> Nitrite         NO2</t>
  </si>
  <si>
    <t>Q2 2013</t>
  </si>
  <si>
    <t>Q3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</si>
</sst>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4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0" borderId="12" xfId="0" applyNumberFormat="1" applyFont="1" applyBorder="1"/>
    <xf numFmtId="0" fontId="2" fillId="0" borderId="4" xfId="0" applyFont="1" applyBorder="1"/>
    <xf numFmtId="0" fontId="2" fillId="0" borderId="52" xfId="0" applyFont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Sewerage Agency of Southern Marin</v>
      </c>
      <c r="B1" s="250"/>
    </row>
    <row r="2" spans="1:4" ht="25.5" customHeight="1" thickBot="1" x14ac:dyDescent="0.3">
      <c r="A2" s="338" t="s">
        <v>102</v>
      </c>
      <c r="B2" s="337"/>
      <c r="C2" s="336" t="s">
        <v>71</v>
      </c>
      <c r="D2" s="337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39" t="s">
        <v>132</v>
      </c>
      <c r="B16" s="340"/>
      <c r="C16" s="43"/>
      <c r="D16" s="126"/>
    </row>
    <row r="17" spans="1:5" s="113" customFormat="1" ht="15.75" thickBot="1" x14ac:dyDescent="0.3">
      <c r="A17" s="341"/>
      <c r="B17" s="342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32" t="s">
        <v>130</v>
      </c>
      <c r="B20" s="333"/>
      <c r="C20" s="334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5"/>
      <c r="B62" s="335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B9" sqref="B9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3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3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3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3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3" ht="39" customHeight="1" x14ac:dyDescent="0.25">
      <c r="A5" s="225" t="s">
        <v>34</v>
      </c>
      <c r="B5" s="3" t="s">
        <v>0</v>
      </c>
      <c r="C5" s="343" t="s">
        <v>13</v>
      </c>
      <c r="D5" s="344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3" ht="26.25" customHeight="1" thickBot="1" x14ac:dyDescent="0.3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13" ht="16.5" customHeight="1" x14ac:dyDescent="0.25">
      <c r="A7" s="129" t="s">
        <v>205</v>
      </c>
      <c r="B7" s="329">
        <v>41130</v>
      </c>
      <c r="C7" s="330">
        <v>2</v>
      </c>
      <c r="D7" s="331">
        <v>3.6</v>
      </c>
      <c r="E7" s="151">
        <f t="shared" ref="E7:E26" si="0">SUM(F7,G7,H7)</f>
        <v>41.74</v>
      </c>
      <c r="F7" s="246">
        <v>41</v>
      </c>
      <c r="G7" s="247">
        <v>0.74</v>
      </c>
      <c r="H7" s="246"/>
      <c r="I7" s="247">
        <v>26</v>
      </c>
      <c r="J7" s="246">
        <v>3</v>
      </c>
      <c r="K7" s="247">
        <v>4</v>
      </c>
      <c r="L7" s="309">
        <v>279</v>
      </c>
    </row>
    <row r="8" spans="1:13" ht="16.5" customHeight="1" x14ac:dyDescent="0.25">
      <c r="A8" s="129" t="s">
        <v>206</v>
      </c>
      <c r="B8" s="27">
        <v>41312</v>
      </c>
      <c r="C8" s="246">
        <v>2.5099999999999909</v>
      </c>
      <c r="D8" s="246">
        <v>5.31</v>
      </c>
      <c r="E8" s="151">
        <f t="shared" si="0"/>
        <v>39.06</v>
      </c>
      <c r="F8" s="246">
        <v>39</v>
      </c>
      <c r="G8" s="247">
        <v>0.06</v>
      </c>
      <c r="H8" s="246"/>
      <c r="I8" s="247">
        <v>27</v>
      </c>
      <c r="J8" s="246">
        <v>4.4000000000000004</v>
      </c>
      <c r="K8" s="247">
        <v>3.4</v>
      </c>
      <c r="L8" s="309">
        <v>224</v>
      </c>
      <c r="M8" t="s">
        <v>211</v>
      </c>
    </row>
    <row r="9" spans="1:13" s="46" customFormat="1" ht="16.5" customHeight="1" x14ac:dyDescent="0.25">
      <c r="A9" s="129" t="s">
        <v>207</v>
      </c>
      <c r="B9" s="27"/>
      <c r="C9" s="246"/>
      <c r="D9" s="246"/>
      <c r="E9" s="151">
        <f t="shared" si="0"/>
        <v>0</v>
      </c>
      <c r="F9" s="246"/>
      <c r="G9" s="247"/>
      <c r="H9" s="246"/>
      <c r="I9" s="247"/>
      <c r="J9" s="246"/>
      <c r="K9" s="247"/>
      <c r="L9" s="309"/>
    </row>
    <row r="10" spans="1:13" s="46" customFormat="1" ht="16.5" customHeight="1" x14ac:dyDescent="0.25">
      <c r="A10" s="129" t="s">
        <v>208</v>
      </c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246"/>
      <c r="K10" s="247"/>
      <c r="L10" s="309"/>
    </row>
    <row r="11" spans="1:13" s="46" customFormat="1" ht="16.5" customHeight="1" x14ac:dyDescent="0.25">
      <c r="A11" s="129" t="s">
        <v>209</v>
      </c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9"/>
    </row>
    <row r="12" spans="1:13" s="46" customFormat="1" ht="16.5" customHeight="1" x14ac:dyDescent="0.25">
      <c r="A12" s="129" t="s">
        <v>210</v>
      </c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9"/>
    </row>
    <row r="13" spans="1:13" s="46" customFormat="1" ht="16.5" customHeight="1" x14ac:dyDescent="0.25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13" s="46" customFormat="1" ht="16.5" customHeight="1" x14ac:dyDescent="0.25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13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13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 x14ac:dyDescent="0.3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13:D27 L7:L27 K7:K26 F7:J27">
    <cfRule type="expression" dxfId="636" priority="190">
      <formula>NOT(ISBLANK($B7))</formula>
    </cfRule>
  </conditionalFormatting>
  <conditionalFormatting sqref="C13:C27">
    <cfRule type="expression" dxfId="635" priority="188">
      <formula>ISTEXT($C13)</formula>
    </cfRule>
    <cfRule type="expression" dxfId="634" priority="189">
      <formula>NOT(ISBLANK($C13))</formula>
    </cfRule>
  </conditionalFormatting>
  <conditionalFormatting sqref="D13:D27">
    <cfRule type="expression" dxfId="633" priority="186">
      <formula>ISTEXT($D13)</formula>
    </cfRule>
    <cfRule type="expression" dxfId="632" priority="187">
      <formula>NOT(ISBLANK($D13))</formula>
    </cfRule>
  </conditionalFormatting>
  <conditionalFormatting sqref="F10:F27">
    <cfRule type="expression" dxfId="631" priority="182">
      <formula>ISTEXT($F10)</formula>
    </cfRule>
    <cfRule type="expression" dxfId="630" priority="183">
      <formula>NOT(ISBLANK($F10))</formula>
    </cfRule>
  </conditionalFormatting>
  <conditionalFormatting sqref="G10:G27">
    <cfRule type="expression" dxfId="629" priority="180">
      <formula>ISTEXT($G10)</formula>
    </cfRule>
    <cfRule type="expression" dxfId="628" priority="181">
      <formula>NOT(ISBLANK($G10))</formula>
    </cfRule>
  </conditionalFormatting>
  <conditionalFormatting sqref="H7:H8 H10:H27">
    <cfRule type="expression" dxfId="627" priority="178">
      <formula>ISTEXT($H7)</formula>
    </cfRule>
    <cfRule type="expression" dxfId="626" priority="179">
      <formula>NOT(ISBLANK($H7))</formula>
    </cfRule>
  </conditionalFormatting>
  <conditionalFormatting sqref="I10:I27">
    <cfRule type="expression" dxfId="625" priority="176">
      <formula>ISTEXT($I10)</formula>
    </cfRule>
    <cfRule type="expression" dxfId="624" priority="177">
      <formula>NOT(ISBLANK($I10))</formula>
    </cfRule>
  </conditionalFormatting>
  <conditionalFormatting sqref="J10:J27">
    <cfRule type="expression" dxfId="623" priority="172">
      <formula>ISTEXT($J10)</formula>
    </cfRule>
    <cfRule type="expression" dxfId="622" priority="173">
      <formula>NOT(ISBLANK($J10))</formula>
    </cfRule>
  </conditionalFormatting>
  <conditionalFormatting sqref="L27">
    <cfRule type="expression" dxfId="621" priority="170">
      <formula>ISTEXT(#REF!)</formula>
    </cfRule>
    <cfRule type="expression" dxfId="620" priority="171">
      <formula>NOT(ISBLANK(#REF!))</formula>
    </cfRule>
  </conditionalFormatting>
  <conditionalFormatting sqref="K27">
    <cfRule type="expression" dxfId="619" priority="154">
      <formula>NOT(ISBLANK($B27))</formula>
    </cfRule>
  </conditionalFormatting>
  <conditionalFormatting sqref="K27">
    <cfRule type="expression" dxfId="618" priority="191">
      <formula>ISTEXT(#REF!)</formula>
    </cfRule>
    <cfRule type="expression" dxfId="617" priority="192">
      <formula>NOT(ISBLANK(#REF!))</formula>
    </cfRule>
  </conditionalFormatting>
  <conditionalFormatting sqref="F7:F9">
    <cfRule type="expression" dxfId="616" priority="129">
      <formula>ISTEXT($F7)</formula>
    </cfRule>
    <cfRule type="expression" dxfId="615" priority="130">
      <formula>NOT(ISBLANK($F7))</formula>
    </cfRule>
  </conditionalFormatting>
  <conditionalFormatting sqref="G7:G9">
    <cfRule type="expression" dxfId="614" priority="127">
      <formula>ISTEXT($G7)</formula>
    </cfRule>
    <cfRule type="expression" dxfId="613" priority="128">
      <formula>NOT(ISBLANK($G7))</formula>
    </cfRule>
  </conditionalFormatting>
  <conditionalFormatting sqref="H7:H9">
    <cfRule type="expression" dxfId="612" priority="125">
      <formula>ISTEXT($H7)</formula>
    </cfRule>
    <cfRule type="expression" dxfId="611" priority="126">
      <formula>NOT(ISBLANK($H7))</formula>
    </cfRule>
  </conditionalFormatting>
  <conditionalFormatting sqref="I7:I9">
    <cfRule type="expression" dxfId="610" priority="123">
      <formula>ISTEXT($I7)</formula>
    </cfRule>
    <cfRule type="expression" dxfId="609" priority="124">
      <formula>NOT(ISBLANK($I7))</formula>
    </cfRule>
  </conditionalFormatting>
  <conditionalFormatting sqref="J7:J9">
    <cfRule type="expression" dxfId="608" priority="119">
      <formula>ISTEXT($J7)</formula>
    </cfRule>
    <cfRule type="expression" dxfId="607" priority="120">
      <formula>NOT(ISBLANK($J7))</formula>
    </cfRule>
  </conditionalFormatting>
  <conditionalFormatting sqref="K7:L26">
    <cfRule type="expression" dxfId="606" priority="80">
      <formula>ISTEXT(K7)</formula>
    </cfRule>
    <cfRule type="expression" dxfId="605" priority="81">
      <formula>NOT(ISBLANK(K7))</formula>
    </cfRule>
  </conditionalFormatting>
  <conditionalFormatting sqref="E7:E26">
    <cfRule type="expression" dxfId="604" priority="837">
      <formula>OR(ISBLANK($F7),AND(ISBLANK($G7),ISBLANK($H7)))</formula>
    </cfRule>
  </conditionalFormatting>
  <conditionalFormatting sqref="C7:D8 C10:D12">
    <cfRule type="expression" dxfId="603" priority="10">
      <formula>NOT(ISBLANK($B7))</formula>
    </cfRule>
  </conditionalFormatting>
  <conditionalFormatting sqref="C7:C8 C10:C12">
    <cfRule type="expression" dxfId="602" priority="8">
      <formula>ISTEXT($C7)</formula>
    </cfRule>
    <cfRule type="expression" dxfId="601" priority="9">
      <formula>NOT(ISBLANK($C7))</formula>
    </cfRule>
  </conditionalFormatting>
  <conditionalFormatting sqref="D7:D8 D10:D12">
    <cfRule type="expression" dxfId="600" priority="6">
      <formula>ISTEXT($D7)</formula>
    </cfRule>
    <cfRule type="expression" dxfId="599" priority="7">
      <formula>NOT(ISBLANK($D7))</formula>
    </cfRule>
  </conditionalFormatting>
  <conditionalFormatting sqref="C9:D9">
    <cfRule type="expression" dxfId="598" priority="5">
      <formula>NOT(ISBLANK($B9))</formula>
    </cfRule>
  </conditionalFormatting>
  <conditionalFormatting sqref="C9">
    <cfRule type="expression" dxfId="597" priority="3">
      <formula>ISTEXT($C9)</formula>
    </cfRule>
    <cfRule type="expression" dxfId="596" priority="4">
      <formula>NOT(ISBLANK($C9))</formula>
    </cfRule>
  </conditionalFormatting>
  <conditionalFormatting sqref="D9">
    <cfRule type="expression" dxfId="595" priority="1">
      <formula>ISTEXT($D9)</formula>
    </cfRule>
    <cfRule type="expression" dxfId="594" priority="2">
      <formula>NOT(ISBLANK($D9))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B9" sqref="B9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Sewerage Agency of Southern Marin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Liz Falejczyk, Laboratory Director  (415) 384-4821 lfalejczyk@cityofmillvalley.org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3" t="s">
        <v>13</v>
      </c>
      <c r="D5" s="344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41130</v>
      </c>
      <c r="C7" s="129">
        <f>' Inf Conc'!C7</f>
        <v>2</v>
      </c>
      <c r="D7" s="129">
        <f>' Inf Conc'!D7</f>
        <v>3.6</v>
      </c>
      <c r="E7" s="158">
        <f>IF(OR(' Inf Conc'!E7="",' Inf Conc'!E7=0)," ",' Inf Conc'!$C7*' Inf Conc'!E7*3.78)</f>
        <v>315.55439999999999</v>
      </c>
      <c r="F7" s="158">
        <f>IF(' Inf Conc'!F7="", " ", ' Inf Conc'!$C7*' Inf Conc'!F7*3.78)</f>
        <v>309.95999999999998</v>
      </c>
      <c r="G7" s="158">
        <f>IF(' Inf Conc'!G7="", " ", ' Inf Conc'!$C7*' Inf Conc'!G7*3.78)</f>
        <v>5.5943999999999994</v>
      </c>
      <c r="H7" s="158" t="str">
        <f>IF(' Inf Conc'!H7="", " ", ' Inf Conc'!$C7*' Inf Conc'!H7*3.78)</f>
        <v xml:space="preserve"> </v>
      </c>
      <c r="I7" s="158">
        <f>IF(' Inf Conc'!I7="", " ", ' Inf Conc'!$C7*' Inf Conc'!I7*3.78)</f>
        <v>196.56</v>
      </c>
      <c r="J7" s="158">
        <f>IF(' Inf Conc'!J7="", " ", ' Inf Conc'!$C7*' Inf Conc'!J7*3.78)</f>
        <v>22.68</v>
      </c>
      <c r="K7" s="158">
        <f>IF(' Inf Conc'!K7="", " ", ' Inf Conc'!$D7*' Inf Conc'!K7*3.78)</f>
        <v>54.431999999999995</v>
      </c>
      <c r="L7" s="158">
        <f>IF(' Inf Conc'!L7="", " ", ' Inf Conc'!$C7*' Inf Conc'!L7*3.78)</f>
        <v>2109.2399999999998</v>
      </c>
    </row>
    <row r="8" spans="1:13" x14ac:dyDescent="0.25">
      <c r="A8" s="129" t="str">
        <f>' Inf Conc'!A8</f>
        <v>Wet 2012/3</v>
      </c>
      <c r="B8" s="27">
        <f>' Inf Conc'!B8</f>
        <v>41312</v>
      </c>
      <c r="C8" s="129">
        <f>' Inf Conc'!C8</f>
        <v>2.5099999999999909</v>
      </c>
      <c r="D8" s="129">
        <f>' Inf Conc'!D8</f>
        <v>5.31</v>
      </c>
      <c r="E8" s="158">
        <f>IF(OR(' Inf Conc'!E8="",' Inf Conc'!E8=0)," ",' Inf Conc'!$C8*' Inf Conc'!E8*3.78)</f>
        <v>370.59346799999867</v>
      </c>
      <c r="F8" s="158">
        <f>IF(' Inf Conc'!F8="", " ", ' Inf Conc'!$C8*' Inf Conc'!F8*3.78)</f>
        <v>370.02419999999864</v>
      </c>
      <c r="G8" s="158">
        <f>IF(' Inf Conc'!G8="", " ", ' Inf Conc'!$C8*' Inf Conc'!G8*3.78)</f>
        <v>0.56926799999999789</v>
      </c>
      <c r="H8" s="158" t="str">
        <f>IF(' Inf Conc'!H8="", " ", ' Inf Conc'!$C8*' Inf Conc'!H8*3.78)</f>
        <v xml:space="preserve"> </v>
      </c>
      <c r="I8" s="158">
        <f>IF(' Inf Conc'!I8="", " ", ' Inf Conc'!$C8*' Inf Conc'!I8*3.78)</f>
        <v>256.17059999999907</v>
      </c>
      <c r="J8" s="158">
        <f>IF(' Inf Conc'!J8="", " ", ' Inf Conc'!$C8*' Inf Conc'!J8*3.78)</f>
        <v>41.746319999999855</v>
      </c>
      <c r="K8" s="158">
        <f>IF(' Inf Conc'!K8="", " ", ' Inf Conc'!$D8*' Inf Conc'!K8*3.78)</f>
        <v>68.244119999999995</v>
      </c>
      <c r="L8" s="158">
        <f>IF(' Inf Conc'!L8="", " ", ' Inf Conc'!$C8*' Inf Conc'!L8*3.78)</f>
        <v>2125.267199999992</v>
      </c>
    </row>
    <row r="9" spans="1:13" x14ac:dyDescent="0.25">
      <c r="A9" s="129" t="str">
        <f>' Inf Conc'!A9</f>
        <v>Dry 2013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8" t="str">
        <f>IF(OR(' Inf Conc'!E9="",' Inf Conc'!E9=0)," ",' Inf Conc'!$C9*' Inf Conc'!E9*3.78)</f>
        <v xml:space="preserve"> </v>
      </c>
      <c r="F9" s="158" t="str">
        <f>IF(' Inf Conc'!F9="", " ", ' Inf Conc'!$C9*' Inf Conc'!F9*3.78)</f>
        <v xml:space="preserve"> 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 t="str">
        <f>IF(' Inf Conc'!I9="", " ", ' Inf Conc'!$C9*' Inf Conc'!I9*3.78)</f>
        <v xml:space="preserve"> </v>
      </c>
      <c r="J9" s="158" t="str">
        <f>IF(' Inf Conc'!J9="", " ", ' Inf Conc'!$C9*' Inf Conc'!J9*3.78)</f>
        <v xml:space="preserve"> </v>
      </c>
      <c r="K9" s="158" t="str">
        <f>IF(' Inf Conc'!K9="", " ", ' Inf Conc'!$D9*' Inf Conc'!K9*3.78)</f>
        <v xml:space="preserve"> </v>
      </c>
      <c r="L9" s="158" t="str">
        <f>IF(' Inf Conc'!L9="", " ", ' Inf Conc'!$C9*' Inf Conc'!L9*3.78)</f>
        <v xml:space="preserve"> </v>
      </c>
    </row>
    <row r="10" spans="1:13" x14ac:dyDescent="0.25">
      <c r="A10" s="129" t="str">
        <f>' Inf Conc'!A10</f>
        <v>Wet 2013/4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 t="str">
        <f>' Inf Conc'!A11</f>
        <v>Dry 2014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 t="str">
        <f>' Inf Conc'!A12</f>
        <v>Wet 2014/5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V102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22" sqref="A22:A23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2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2" s="46" customFormat="1" ht="18.75" x14ac:dyDescent="0.3">
      <c r="A2" s="160" t="str">
        <f>' Inf Conc'!A2</f>
        <v>Sewerage Agency of Southern Marin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2" s="46" customFormat="1" ht="19.5" thickBot="1" x14ac:dyDescent="0.35">
      <c r="A3" s="163" t="str">
        <f>' Inf Conc'!A3</f>
        <v>Liz Falejczyk, Laboratory Director  (415) 384-4821 lfalejczyk@cityofmillvalley.org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2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2" ht="39" x14ac:dyDescent="0.25">
      <c r="A5" s="33" t="s">
        <v>187</v>
      </c>
      <c r="B5" s="3" t="s">
        <v>0</v>
      </c>
      <c r="C5" s="16" t="s">
        <v>63</v>
      </c>
      <c r="D5" s="343" t="s">
        <v>13</v>
      </c>
      <c r="E5" s="344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6" t="s">
        <v>178</v>
      </c>
      <c r="R5" s="346"/>
      <c r="S5" s="345" t="s">
        <v>179</v>
      </c>
      <c r="T5" s="345"/>
      <c r="U5" s="114" t="s">
        <v>56</v>
      </c>
    </row>
    <row r="6" spans="1:22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/>
      <c r="K6" s="287"/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2" s="117" customFormat="1" ht="16.5" customHeight="1" x14ac:dyDescent="0.25">
      <c r="A7" s="308" t="s">
        <v>215</v>
      </c>
      <c r="B7" s="236">
        <v>41109</v>
      </c>
      <c r="C7" s="31" t="s">
        <v>212</v>
      </c>
      <c r="D7" s="246">
        <v>1.9790000000000001</v>
      </c>
      <c r="E7" s="246">
        <v>3.6</v>
      </c>
      <c r="F7" s="151">
        <f t="shared" ref="F7:F18" si="0">SUM(H7,J7,K7)</f>
        <v>19.32</v>
      </c>
      <c r="G7" s="129">
        <f t="shared" ref="G7:G18" si="1">SUM(I7:K7)</f>
        <v>18.12</v>
      </c>
      <c r="H7" s="247">
        <v>4.9000000000000004</v>
      </c>
      <c r="I7" s="246">
        <v>3.7</v>
      </c>
      <c r="J7" s="247">
        <v>14</v>
      </c>
      <c r="K7" s="246">
        <v>0.42</v>
      </c>
      <c r="L7" s="247">
        <v>2.6</v>
      </c>
      <c r="M7" s="298"/>
      <c r="N7" s="247">
        <v>5.3</v>
      </c>
      <c r="O7" s="246">
        <v>4.4000000000000004</v>
      </c>
      <c r="P7" s="247">
        <v>4.0999999999999996</v>
      </c>
      <c r="Q7" s="246">
        <v>6.5</v>
      </c>
      <c r="R7" s="246">
        <v>6.7</v>
      </c>
      <c r="S7" s="247"/>
      <c r="T7" s="247">
        <v>18.989999999999998</v>
      </c>
      <c r="U7" s="309">
        <v>18</v>
      </c>
      <c r="V7" s="117" t="s">
        <v>214</v>
      </c>
    </row>
    <row r="8" spans="1:22" s="117" customFormat="1" ht="16.5" customHeight="1" x14ac:dyDescent="0.25">
      <c r="A8" s="308" t="s">
        <v>215</v>
      </c>
      <c r="B8" s="236">
        <v>41130</v>
      </c>
      <c r="C8" s="31" t="s">
        <v>212</v>
      </c>
      <c r="D8" s="246">
        <v>1.8680000000000001</v>
      </c>
      <c r="E8" s="246">
        <v>3.6</v>
      </c>
      <c r="F8" s="151">
        <f t="shared" si="0"/>
        <v>20.43</v>
      </c>
      <c r="G8" s="129">
        <f t="shared" si="1"/>
        <v>19.43</v>
      </c>
      <c r="H8" s="247">
        <v>5</v>
      </c>
      <c r="I8" s="246">
        <v>4</v>
      </c>
      <c r="J8" s="247">
        <v>15</v>
      </c>
      <c r="K8" s="246">
        <v>0.43</v>
      </c>
      <c r="L8" s="247">
        <v>2.4</v>
      </c>
      <c r="M8" s="298"/>
      <c r="N8" s="247">
        <v>4.8</v>
      </c>
      <c r="O8" s="246">
        <v>5.4</v>
      </c>
      <c r="P8" s="247">
        <v>5.0999999999999996</v>
      </c>
      <c r="Q8" s="246">
        <v>6.47</v>
      </c>
      <c r="R8" s="246">
        <v>6.8</v>
      </c>
      <c r="S8" s="247"/>
      <c r="T8" s="247">
        <v>20.239999999999998</v>
      </c>
      <c r="U8" s="309">
        <v>20</v>
      </c>
    </row>
    <row r="9" spans="1:22" s="117" customFormat="1" ht="16.5" customHeight="1" x14ac:dyDescent="0.25">
      <c r="A9" s="308" t="s">
        <v>215</v>
      </c>
      <c r="B9" s="236">
        <v>41176</v>
      </c>
      <c r="C9" s="31" t="s">
        <v>212</v>
      </c>
      <c r="D9" s="246">
        <v>2.0859999999999999</v>
      </c>
      <c r="E9" s="246">
        <v>3.8</v>
      </c>
      <c r="F9" s="151">
        <f t="shared" si="0"/>
        <v>20.75</v>
      </c>
      <c r="G9" s="129">
        <f t="shared" si="1"/>
        <v>19.75</v>
      </c>
      <c r="H9" s="247">
        <v>6.2</v>
      </c>
      <c r="I9" s="246">
        <v>5.2</v>
      </c>
      <c r="J9" s="247">
        <v>14</v>
      </c>
      <c r="K9" s="246">
        <v>0.55000000000000004</v>
      </c>
      <c r="L9" s="247">
        <v>3.5</v>
      </c>
      <c r="M9" s="298"/>
      <c r="N9" s="247">
        <v>5.4</v>
      </c>
      <c r="O9" s="246">
        <v>5.3</v>
      </c>
      <c r="P9" s="247">
        <v>4.9000000000000004</v>
      </c>
      <c r="Q9" s="246">
        <v>6.2</v>
      </c>
      <c r="R9" s="246">
        <v>6.5</v>
      </c>
      <c r="S9" s="247"/>
      <c r="T9" s="247">
        <v>19.940000000000001</v>
      </c>
      <c r="U9" s="309">
        <v>20</v>
      </c>
    </row>
    <row r="10" spans="1:22" s="117" customFormat="1" ht="16.5" customHeight="1" x14ac:dyDescent="0.25">
      <c r="A10" s="308" t="s">
        <v>216</v>
      </c>
      <c r="B10" s="236">
        <v>41184</v>
      </c>
      <c r="C10" s="31" t="s">
        <v>212</v>
      </c>
      <c r="D10" s="246">
        <v>1.8969999999999345</v>
      </c>
      <c r="E10" s="246">
        <v>3.9</v>
      </c>
      <c r="F10" s="151">
        <f t="shared" si="0"/>
        <v>21.369999999999997</v>
      </c>
      <c r="G10" s="129">
        <f t="shared" si="1"/>
        <v>20.669999999999998</v>
      </c>
      <c r="H10" s="247">
        <v>5.9</v>
      </c>
      <c r="I10" s="246">
        <v>5.2</v>
      </c>
      <c r="J10" s="247">
        <v>15</v>
      </c>
      <c r="K10" s="246">
        <v>0.47</v>
      </c>
      <c r="L10" s="247">
        <v>3.6</v>
      </c>
      <c r="M10" s="298"/>
      <c r="N10" s="247">
        <v>5.5</v>
      </c>
      <c r="O10" s="246">
        <v>5</v>
      </c>
      <c r="P10" s="247">
        <v>5.4</v>
      </c>
      <c r="Q10" s="246">
        <v>6.2</v>
      </c>
      <c r="R10" s="246">
        <v>6.3</v>
      </c>
      <c r="S10" s="247"/>
      <c r="T10" s="247">
        <v>20.9</v>
      </c>
      <c r="U10" s="309">
        <v>23</v>
      </c>
    </row>
    <row r="11" spans="1:22" s="124" customFormat="1" ht="16.5" customHeight="1" x14ac:dyDescent="0.25">
      <c r="A11" s="308" t="s">
        <v>216</v>
      </c>
      <c r="B11" s="236">
        <v>41226</v>
      </c>
      <c r="C11" s="31" t="s">
        <v>212</v>
      </c>
      <c r="D11" s="246">
        <v>2.0389999999999873</v>
      </c>
      <c r="E11" s="246">
        <v>4.0999999999999996</v>
      </c>
      <c r="F11" s="151">
        <f t="shared" si="0"/>
        <v>29.73</v>
      </c>
      <c r="G11" s="129">
        <f t="shared" si="1"/>
        <v>28.330000000000002</v>
      </c>
      <c r="H11" s="247">
        <v>9.1999999999999993</v>
      </c>
      <c r="I11" s="246">
        <v>7.8</v>
      </c>
      <c r="J11" s="247">
        <v>20</v>
      </c>
      <c r="K11" s="246">
        <v>0.53</v>
      </c>
      <c r="L11" s="247">
        <v>6.4</v>
      </c>
      <c r="M11" s="298"/>
      <c r="N11" s="247">
        <v>5</v>
      </c>
      <c r="O11" s="246">
        <v>4.3</v>
      </c>
      <c r="P11" s="247">
        <v>4.3</v>
      </c>
      <c r="Q11" s="246">
        <v>6.95</v>
      </c>
      <c r="R11" s="246">
        <v>7.01</v>
      </c>
      <c r="S11" s="247"/>
      <c r="T11" s="247">
        <v>17.79</v>
      </c>
      <c r="U11" s="309">
        <v>18</v>
      </c>
    </row>
    <row r="12" spans="1:22" s="125" customFormat="1" ht="16.5" customHeight="1" x14ac:dyDescent="0.25">
      <c r="A12" s="308" t="s">
        <v>216</v>
      </c>
      <c r="B12" s="236">
        <v>41256</v>
      </c>
      <c r="C12" s="31" t="s">
        <v>212</v>
      </c>
      <c r="D12" s="246">
        <v>2.8339999999998327</v>
      </c>
      <c r="E12" s="246">
        <v>5.2</v>
      </c>
      <c r="F12" s="151">
        <f t="shared" si="0"/>
        <v>22.95</v>
      </c>
      <c r="G12" s="129">
        <f t="shared" si="1"/>
        <v>21.05</v>
      </c>
      <c r="H12" s="247">
        <v>5.5</v>
      </c>
      <c r="I12" s="246">
        <v>3.6</v>
      </c>
      <c r="J12" s="247">
        <v>17</v>
      </c>
      <c r="K12" s="246">
        <v>0.45</v>
      </c>
      <c r="L12" s="247">
        <v>3.5</v>
      </c>
      <c r="M12" s="298"/>
      <c r="N12" s="247">
        <v>3.4</v>
      </c>
      <c r="O12" s="246">
        <v>3.2</v>
      </c>
      <c r="P12" s="247">
        <v>2.8</v>
      </c>
      <c r="Q12" s="246">
        <v>7.01</v>
      </c>
      <c r="R12" s="246">
        <v>7.14</v>
      </c>
      <c r="S12" s="247"/>
      <c r="T12" s="247">
        <v>16.48</v>
      </c>
      <c r="U12" s="309">
        <v>23</v>
      </c>
    </row>
    <row r="13" spans="1:22" s="125" customFormat="1" ht="16.5" customHeight="1" x14ac:dyDescent="0.25">
      <c r="A13" s="308" t="s">
        <v>217</v>
      </c>
      <c r="B13" s="236">
        <v>41284</v>
      </c>
      <c r="C13" s="31" t="s">
        <v>212</v>
      </c>
      <c r="D13" s="246">
        <v>2.7799999999999727</v>
      </c>
      <c r="E13" s="246">
        <v>4.91</v>
      </c>
      <c r="F13" s="151">
        <f t="shared" si="0"/>
        <v>29.130000000000003</v>
      </c>
      <c r="G13" s="129">
        <f t="shared" si="1"/>
        <v>27.630000000000003</v>
      </c>
      <c r="H13" s="247">
        <v>9.6</v>
      </c>
      <c r="I13" s="246">
        <v>8.1</v>
      </c>
      <c r="J13" s="247">
        <v>19</v>
      </c>
      <c r="K13" s="246">
        <v>0.53</v>
      </c>
      <c r="L13" s="247">
        <v>7.1</v>
      </c>
      <c r="M13" s="298"/>
      <c r="N13" s="247">
        <v>3.8</v>
      </c>
      <c r="O13" s="246">
        <v>3.1</v>
      </c>
      <c r="P13" s="247">
        <v>3.1</v>
      </c>
      <c r="Q13" s="246">
        <v>7.02</v>
      </c>
      <c r="R13" s="246">
        <v>7.15</v>
      </c>
      <c r="S13" s="247"/>
      <c r="T13" s="247">
        <v>15.1</v>
      </c>
      <c r="U13" s="309">
        <v>31</v>
      </c>
    </row>
    <row r="14" spans="1:22" s="125" customFormat="1" ht="16.5" customHeight="1" x14ac:dyDescent="0.25">
      <c r="A14" s="308" t="s">
        <v>217</v>
      </c>
      <c r="B14" s="236">
        <v>41312</v>
      </c>
      <c r="C14" s="31" t="s">
        <v>212</v>
      </c>
      <c r="D14" s="246">
        <v>2.4890000000000327</v>
      </c>
      <c r="E14" s="246">
        <v>5.31</v>
      </c>
      <c r="F14" s="151">
        <f t="shared" si="0"/>
        <v>34.479999999999997</v>
      </c>
      <c r="G14" s="129">
        <f t="shared" si="1"/>
        <v>31.779999999999998</v>
      </c>
      <c r="H14" s="247">
        <v>8.9</v>
      </c>
      <c r="I14" s="246">
        <v>6.2</v>
      </c>
      <c r="J14" s="247">
        <v>25</v>
      </c>
      <c r="K14" s="246">
        <v>0.57999999999999996</v>
      </c>
      <c r="L14" s="247">
        <v>5.7</v>
      </c>
      <c r="M14" s="298"/>
      <c r="N14" s="247">
        <v>4.7</v>
      </c>
      <c r="O14" s="246">
        <v>4.5999999999999996</v>
      </c>
      <c r="P14" s="247">
        <v>4.2</v>
      </c>
      <c r="Q14" s="246">
        <v>6.81</v>
      </c>
      <c r="R14" s="246">
        <v>7.05</v>
      </c>
      <c r="S14" s="247"/>
      <c r="T14" s="247">
        <v>15.5</v>
      </c>
      <c r="U14" s="309">
        <v>35</v>
      </c>
    </row>
    <row r="15" spans="1:22" s="117" customFormat="1" ht="16.5" customHeight="1" x14ac:dyDescent="0.25">
      <c r="A15" s="308" t="s">
        <v>217</v>
      </c>
      <c r="B15" s="236">
        <v>41324</v>
      </c>
      <c r="C15" s="31" t="s">
        <v>213</v>
      </c>
      <c r="D15" s="246">
        <v>2.6620000000000346</v>
      </c>
      <c r="E15" s="246">
        <v>5.9</v>
      </c>
      <c r="F15" s="151">
        <f t="shared" si="0"/>
        <v>29.303000000000001</v>
      </c>
      <c r="G15" s="129">
        <f t="shared" si="1"/>
        <v>28.202999999999999</v>
      </c>
      <c r="H15" s="247">
        <v>7.3</v>
      </c>
      <c r="I15" s="246">
        <v>6.2</v>
      </c>
      <c r="J15" s="247">
        <v>22</v>
      </c>
      <c r="K15" s="246">
        <v>3.0000000000000001E-3</v>
      </c>
      <c r="L15" s="247">
        <v>4.5</v>
      </c>
      <c r="M15" s="298"/>
      <c r="N15" s="247">
        <v>4.8</v>
      </c>
      <c r="O15" s="246">
        <v>4.5999999999999996</v>
      </c>
      <c r="P15" s="247">
        <v>4.4000000000000004</v>
      </c>
      <c r="Q15" s="246">
        <v>6.6</v>
      </c>
      <c r="R15" s="246">
        <v>7.72</v>
      </c>
      <c r="S15" s="247"/>
      <c r="T15" s="247">
        <v>13.6</v>
      </c>
      <c r="U15" s="309">
        <v>21</v>
      </c>
    </row>
    <row r="16" spans="1:22" s="125" customFormat="1" ht="16.5" customHeight="1" x14ac:dyDescent="0.25">
      <c r="A16" s="308" t="s">
        <v>217</v>
      </c>
      <c r="B16" s="236">
        <v>41346</v>
      </c>
      <c r="C16" s="31" t="s">
        <v>212</v>
      </c>
      <c r="D16" s="246">
        <v>2.0750000000000455</v>
      </c>
      <c r="E16" s="246">
        <v>3.57</v>
      </c>
      <c r="F16" s="151">
        <f t="shared" si="0"/>
        <v>36.700000000000003</v>
      </c>
      <c r="G16" s="129">
        <f t="shared" si="1"/>
        <v>34.6</v>
      </c>
      <c r="H16" s="247">
        <v>12</v>
      </c>
      <c r="I16" s="246">
        <v>9.9</v>
      </c>
      <c r="J16" s="247">
        <v>24</v>
      </c>
      <c r="K16" s="246">
        <v>0.7</v>
      </c>
      <c r="L16" s="247">
        <v>9.1</v>
      </c>
      <c r="M16" s="298"/>
      <c r="N16" s="247">
        <v>6</v>
      </c>
      <c r="O16" s="246">
        <v>5</v>
      </c>
      <c r="P16" s="247">
        <v>4.8</v>
      </c>
      <c r="Q16" s="246">
        <v>6.99</v>
      </c>
      <c r="R16" s="246">
        <v>7.08</v>
      </c>
      <c r="S16" s="247"/>
      <c r="T16" s="247">
        <v>15.8</v>
      </c>
      <c r="U16" s="309">
        <v>24</v>
      </c>
    </row>
    <row r="17" spans="1:21" s="125" customFormat="1" ht="16.5" customHeight="1" x14ac:dyDescent="0.25">
      <c r="A17" s="308" t="s">
        <v>217</v>
      </c>
      <c r="B17" s="236">
        <v>41353</v>
      </c>
      <c r="C17" s="31" t="s">
        <v>213</v>
      </c>
      <c r="D17" s="246">
        <v>2.6800000000000637</v>
      </c>
      <c r="E17" s="246">
        <v>5.23</v>
      </c>
      <c r="F17" s="151">
        <f t="shared" si="0"/>
        <v>30.97</v>
      </c>
      <c r="G17" s="129">
        <f t="shared" si="1"/>
        <v>27.169999999999998</v>
      </c>
      <c r="H17" s="247">
        <v>7.5</v>
      </c>
      <c r="I17" s="246">
        <v>3.7</v>
      </c>
      <c r="J17" s="247">
        <v>23</v>
      </c>
      <c r="K17" s="246">
        <v>0.47</v>
      </c>
      <c r="L17" s="247">
        <v>4.8</v>
      </c>
      <c r="M17" s="298"/>
      <c r="N17" s="247">
        <v>5.5</v>
      </c>
      <c r="O17" s="246">
        <v>4.9000000000000004</v>
      </c>
      <c r="P17" s="247">
        <v>4.5999999999999996</v>
      </c>
      <c r="Q17" s="246">
        <v>7.14</v>
      </c>
      <c r="R17" s="246">
        <v>7.21</v>
      </c>
      <c r="S17" s="247"/>
      <c r="T17" s="247">
        <v>16.3</v>
      </c>
      <c r="U17" s="309">
        <v>16</v>
      </c>
    </row>
    <row r="18" spans="1:21" s="125" customFormat="1" ht="16.5" customHeight="1" x14ac:dyDescent="0.25">
      <c r="A18" s="308" t="s">
        <v>222</v>
      </c>
      <c r="B18" s="236">
        <v>41380</v>
      </c>
      <c r="C18" s="31" t="s">
        <v>212</v>
      </c>
      <c r="D18" s="246">
        <v>2.0629999999998745</v>
      </c>
      <c r="E18" s="246">
        <v>4.34</v>
      </c>
      <c r="F18" s="151">
        <f t="shared" si="0"/>
        <v>27.55</v>
      </c>
      <c r="G18" s="129">
        <f t="shared" si="1"/>
        <v>24.95</v>
      </c>
      <c r="H18" s="247">
        <v>7.1</v>
      </c>
      <c r="I18" s="246">
        <v>4.5</v>
      </c>
      <c r="J18" s="247">
        <v>20</v>
      </c>
      <c r="K18" s="246">
        <v>0.45</v>
      </c>
      <c r="L18" s="247">
        <v>3.3</v>
      </c>
      <c r="M18" s="298"/>
      <c r="N18" s="247">
        <v>5</v>
      </c>
      <c r="O18" s="246">
        <v>4.5</v>
      </c>
      <c r="P18" s="247">
        <v>4.3</v>
      </c>
      <c r="Q18" s="246">
        <v>6.65</v>
      </c>
      <c r="R18" s="246">
        <v>6.86</v>
      </c>
      <c r="S18" s="247"/>
      <c r="T18" s="247">
        <v>16.63</v>
      </c>
      <c r="U18" s="309">
        <v>10</v>
      </c>
    </row>
    <row r="19" spans="1:21" s="125" customFormat="1" ht="16.5" customHeight="1" x14ac:dyDescent="0.25">
      <c r="A19" s="308" t="s">
        <v>222</v>
      </c>
      <c r="B19" s="236">
        <v>41396</v>
      </c>
      <c r="C19" s="31" t="s">
        <v>212</v>
      </c>
      <c r="D19" s="246">
        <v>1.9250000000001819</v>
      </c>
      <c r="E19" s="246">
        <v>4.5</v>
      </c>
      <c r="F19" s="151">
        <f t="shared" ref="F19:F34" si="2">SUM(H19,J19,K19)</f>
        <v>30.39</v>
      </c>
      <c r="G19" s="129">
        <f t="shared" ref="G19:G34" si="3">SUM(I19:K19)</f>
        <v>28.69</v>
      </c>
      <c r="H19" s="247">
        <v>7</v>
      </c>
      <c r="I19" s="246">
        <v>5.3</v>
      </c>
      <c r="J19" s="247">
        <v>23</v>
      </c>
      <c r="K19" s="246">
        <v>0.39</v>
      </c>
      <c r="L19" s="247">
        <v>4</v>
      </c>
      <c r="M19" s="298"/>
      <c r="N19" s="247">
        <v>4.8</v>
      </c>
      <c r="O19" s="246">
        <v>4.2</v>
      </c>
      <c r="P19" s="247">
        <v>4.7</v>
      </c>
      <c r="Q19" s="246">
        <v>6.46</v>
      </c>
      <c r="R19" s="246">
        <v>7.09</v>
      </c>
      <c r="S19" s="247"/>
      <c r="T19" s="247">
        <v>19.47</v>
      </c>
      <c r="U19" s="309">
        <v>19</v>
      </c>
    </row>
    <row r="20" spans="1:21" s="125" customFormat="1" ht="16.5" customHeight="1" x14ac:dyDescent="0.25">
      <c r="A20" s="308" t="s">
        <v>222</v>
      </c>
      <c r="B20" s="236">
        <v>41431</v>
      </c>
      <c r="C20" s="31" t="s">
        <v>212</v>
      </c>
      <c r="D20" s="246">
        <v>1.9769999999998618</v>
      </c>
      <c r="E20" s="246">
        <v>4.3099999999999996</v>
      </c>
      <c r="F20" s="151">
        <f t="shared" si="2"/>
        <v>43.58</v>
      </c>
      <c r="G20" s="129">
        <f t="shared" si="3"/>
        <v>40.58</v>
      </c>
      <c r="H20" s="247">
        <v>21</v>
      </c>
      <c r="I20" s="246">
        <v>18</v>
      </c>
      <c r="J20" s="247">
        <v>22</v>
      </c>
      <c r="K20" s="246">
        <v>0.57999999999999996</v>
      </c>
      <c r="L20" s="247">
        <v>15</v>
      </c>
      <c r="M20" s="298"/>
      <c r="N20" s="247">
        <v>6.5</v>
      </c>
      <c r="O20" s="246">
        <v>5.7</v>
      </c>
      <c r="P20" s="247">
        <v>5.5</v>
      </c>
      <c r="Q20" s="246">
        <v>6.92</v>
      </c>
      <c r="R20" s="246">
        <v>7.07</v>
      </c>
      <c r="S20" s="247"/>
      <c r="T20" s="247">
        <v>19.14</v>
      </c>
      <c r="U20" s="309">
        <v>36</v>
      </c>
    </row>
    <row r="21" spans="1:21" s="125" customFormat="1" ht="16.5" customHeight="1" x14ac:dyDescent="0.25">
      <c r="A21" s="308" t="s">
        <v>223</v>
      </c>
      <c r="B21" s="236"/>
      <c r="C21" s="31"/>
      <c r="D21" s="246"/>
      <c r="E21" s="246"/>
      <c r="F21" s="151">
        <f t="shared" si="2"/>
        <v>0</v>
      </c>
      <c r="G21" s="129">
        <f t="shared" si="3"/>
        <v>0</v>
      </c>
      <c r="H21" s="247"/>
      <c r="I21" s="246"/>
      <c r="J21" s="247"/>
      <c r="K21" s="246"/>
      <c r="L21" s="247"/>
      <c r="M21" s="298"/>
      <c r="N21" s="247"/>
      <c r="O21" s="246"/>
      <c r="P21" s="247"/>
      <c r="Q21" s="246"/>
      <c r="R21" s="246"/>
      <c r="S21" s="247"/>
      <c r="T21" s="247"/>
      <c r="U21" s="309"/>
    </row>
    <row r="22" spans="1:21" s="125" customFormat="1" ht="16.5" customHeight="1" x14ac:dyDescent="0.25">
      <c r="A22" s="308" t="s">
        <v>223</v>
      </c>
      <c r="B22" s="236"/>
      <c r="C22" s="31"/>
      <c r="D22" s="246"/>
      <c r="E22" s="246"/>
      <c r="F22" s="151">
        <f t="shared" si="2"/>
        <v>0</v>
      </c>
      <c r="G22" s="129">
        <f t="shared" si="3"/>
        <v>0</v>
      </c>
      <c r="H22" s="247"/>
      <c r="I22" s="246"/>
      <c r="J22" s="247"/>
      <c r="K22" s="246"/>
      <c r="L22" s="247"/>
      <c r="M22" s="298"/>
      <c r="N22" s="247"/>
      <c r="O22" s="246"/>
      <c r="P22" s="247"/>
      <c r="Q22" s="246"/>
      <c r="R22" s="246"/>
      <c r="S22" s="247"/>
      <c r="T22" s="247"/>
      <c r="U22" s="309"/>
    </row>
    <row r="23" spans="1:21" s="125" customFormat="1" ht="16.5" customHeight="1" x14ac:dyDescent="0.25">
      <c r="A23" s="308" t="s">
        <v>223</v>
      </c>
      <c r="B23" s="236"/>
      <c r="C23" s="31"/>
      <c r="D23" s="246"/>
      <c r="E23" s="246"/>
      <c r="F23" s="151">
        <f t="shared" si="2"/>
        <v>0</v>
      </c>
      <c r="G23" s="129">
        <f t="shared" si="3"/>
        <v>0</v>
      </c>
      <c r="H23" s="247"/>
      <c r="I23" s="246"/>
      <c r="J23" s="247"/>
      <c r="K23" s="246"/>
      <c r="L23" s="247"/>
      <c r="M23" s="298"/>
      <c r="N23" s="247"/>
      <c r="O23" s="246"/>
      <c r="P23" s="247"/>
      <c r="Q23" s="246"/>
      <c r="R23" s="246"/>
      <c r="S23" s="247"/>
      <c r="T23" s="247"/>
      <c r="U23" s="309"/>
    </row>
    <row r="24" spans="1:21" s="125" customFormat="1" ht="16.5" customHeight="1" x14ac:dyDescent="0.25">
      <c r="A24" s="308"/>
      <c r="B24" s="236"/>
      <c r="C24" s="31"/>
      <c r="D24" s="246"/>
      <c r="E24" s="246"/>
      <c r="F24" s="151">
        <f t="shared" si="2"/>
        <v>0</v>
      </c>
      <c r="G24" s="129">
        <f t="shared" si="3"/>
        <v>0</v>
      </c>
      <c r="H24" s="247"/>
      <c r="I24" s="246"/>
      <c r="J24" s="247"/>
      <c r="K24" s="246"/>
      <c r="L24" s="247"/>
      <c r="M24" s="298"/>
      <c r="N24" s="247"/>
      <c r="O24" s="246"/>
      <c r="P24" s="247"/>
      <c r="Q24" s="246"/>
      <c r="R24" s="246"/>
      <c r="S24" s="247"/>
      <c r="T24" s="247"/>
      <c r="U24" s="309"/>
    </row>
    <row r="25" spans="1:21" s="125" customFormat="1" ht="16.5" customHeight="1" x14ac:dyDescent="0.25">
      <c r="A25" s="308"/>
      <c r="B25" s="236"/>
      <c r="C25" s="31"/>
      <c r="D25" s="246"/>
      <c r="E25" s="246"/>
      <c r="F25" s="151">
        <f t="shared" si="2"/>
        <v>0</v>
      </c>
      <c r="G25" s="129">
        <f t="shared" si="3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9"/>
    </row>
    <row r="26" spans="1:21" s="125" customFormat="1" ht="16.5" customHeight="1" x14ac:dyDescent="0.25">
      <c r="A26" s="308"/>
      <c r="B26" s="236"/>
      <c r="C26" s="31"/>
      <c r="D26" s="246"/>
      <c r="E26" s="246"/>
      <c r="F26" s="151">
        <f t="shared" si="2"/>
        <v>0</v>
      </c>
      <c r="G26" s="129">
        <f t="shared" si="3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9"/>
    </row>
    <row r="27" spans="1:21" s="125" customFormat="1" ht="16.5" customHeight="1" x14ac:dyDescent="0.25">
      <c r="A27" s="308"/>
      <c r="B27" s="236"/>
      <c r="C27" s="31"/>
      <c r="D27" s="246"/>
      <c r="E27" s="246"/>
      <c r="F27" s="151">
        <f t="shared" si="2"/>
        <v>0</v>
      </c>
      <c r="G27" s="129">
        <f t="shared" si="3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9"/>
    </row>
    <row r="28" spans="1:21" s="125" customFormat="1" ht="16.5" customHeight="1" x14ac:dyDescent="0.25">
      <c r="A28" s="308"/>
      <c r="B28" s="236"/>
      <c r="C28" s="31"/>
      <c r="D28" s="246"/>
      <c r="E28" s="246"/>
      <c r="F28" s="151">
        <f t="shared" si="2"/>
        <v>0</v>
      </c>
      <c r="G28" s="129">
        <f t="shared" si="3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9"/>
    </row>
    <row r="29" spans="1:21" s="125" customFormat="1" ht="16.5" customHeight="1" x14ac:dyDescent="0.25">
      <c r="A29" s="308"/>
      <c r="B29" s="236"/>
      <c r="C29" s="31"/>
      <c r="D29" s="246"/>
      <c r="E29" s="246"/>
      <c r="F29" s="151">
        <f t="shared" si="2"/>
        <v>0</v>
      </c>
      <c r="G29" s="129">
        <f t="shared" si="3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9"/>
    </row>
    <row r="30" spans="1:21" s="125" customFormat="1" ht="16.5" customHeight="1" x14ac:dyDescent="0.25">
      <c r="A30" s="308"/>
      <c r="B30" s="236"/>
      <c r="C30" s="31"/>
      <c r="D30" s="246"/>
      <c r="E30" s="246"/>
      <c r="F30" s="151">
        <f t="shared" si="2"/>
        <v>0</v>
      </c>
      <c r="G30" s="129">
        <f t="shared" si="3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9"/>
    </row>
    <row r="31" spans="1:21" s="125" customFormat="1" ht="16.5" customHeight="1" x14ac:dyDescent="0.25">
      <c r="A31" s="308"/>
      <c r="B31" s="236"/>
      <c r="C31" s="31"/>
      <c r="D31" s="246"/>
      <c r="E31" s="246"/>
      <c r="F31" s="151">
        <f t="shared" si="2"/>
        <v>0</v>
      </c>
      <c r="G31" s="129">
        <f t="shared" si="3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9"/>
    </row>
    <row r="32" spans="1:21" s="125" customFormat="1" ht="16.5" customHeight="1" x14ac:dyDescent="0.25">
      <c r="A32" s="308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 x14ac:dyDescent="0.25">
      <c r="A33" s="308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 x14ac:dyDescent="0.25">
      <c r="A34" s="308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 x14ac:dyDescent="0.25">
      <c r="A35" s="308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 x14ac:dyDescent="0.25">
      <c r="A36" s="308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 x14ac:dyDescent="0.25">
      <c r="A37" s="308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 x14ac:dyDescent="0.25">
      <c r="A38" s="308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B4" zoomScaleNormal="100" workbookViewId="0">
      <selection activeCell="J87" sqref="J8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Sewerage Agency of Southern Marin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Liz Falejczyk, Laboratory Director  (415) 384-4821 lfalejczyk@cityofmillvalley.org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7" t="s">
        <v>13</v>
      </c>
      <c r="E5" s="348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 x14ac:dyDescent="0.25">
      <c r="A7" s="299" t="str">
        <f>'Eff Conc.'!A7</f>
        <v>Q3 2012</v>
      </c>
      <c r="B7" s="88">
        <f>'Eff Conc.'!B7</f>
        <v>41109</v>
      </c>
      <c r="C7" s="130" t="str">
        <f>'Eff Conc.'!C7</f>
        <v>N</v>
      </c>
      <c r="D7" s="248">
        <f>'Eff Conc.'!D7</f>
        <v>1.9790000000000001</v>
      </c>
      <c r="E7" s="248">
        <f>'Eff Conc.'!E7</f>
        <v>3.6</v>
      </c>
      <c r="F7" s="283">
        <f>IF(OR('Eff Conc.'!F7=0,'Eff Conc.'!F7=""), " ", 'Eff Conc.'!$D7*'Eff Conc.'!F7*3.78)</f>
        <v>144.5255784</v>
      </c>
      <c r="G7" s="283">
        <f>IF(OR('Eff Conc.'!G7=0,'Eff Conc.'!G7=""), " ", 'Eff Conc.'!$D7*'Eff Conc.'!G7*3.78)</f>
        <v>135.5488344</v>
      </c>
      <c r="H7" s="283">
        <f>IF('Eff Conc.'!H7="", " ", 'Eff Conc.'!$D7*'Eff Conc.'!H7*3.78)</f>
        <v>36.655037999999998</v>
      </c>
      <c r="I7" s="283">
        <f>IF('Eff Conc.'!I7="", " ", 'Eff Conc.'!$D7*'Eff Conc.'!I7*3.78)</f>
        <v>27.678294000000001</v>
      </c>
      <c r="J7" s="283">
        <f>IF('Eff Conc.'!J7="", " ", 'Eff Conc.'!$D7*'Eff Conc.'!J7*3.78)</f>
        <v>104.72868000000001</v>
      </c>
      <c r="K7" s="283">
        <f>IF('Eff Conc.'!K7="", " ", 'Eff Conc.'!$D7*'Eff Conc.'!K7*3.78)</f>
        <v>3.1418604000000001</v>
      </c>
      <c r="L7" s="283">
        <f>IF('Eff Conc.'!L7="", " ", 'Eff Conc.'!$D7*'Eff Conc.'!L7*3.78)</f>
        <v>19.449612000000002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39.647285999999994</v>
      </c>
      <c r="O7" s="283">
        <f>IF('Eff Conc.'!O7="", " ", 'Eff Conc.'!$D7*'Eff Conc.'!O7*3.78)</f>
        <v>32.914728000000004</v>
      </c>
      <c r="P7" s="283">
        <f>IF('Eff Conc.'!P7="", " ", 'Eff Conc.'!$E7*'Eff Conc.'!P7*3.78)</f>
        <v>55.7928</v>
      </c>
      <c r="Q7" s="300">
        <f>IF('Eff Conc.'!U7="", " ", 'Eff Conc.'!$D7*'Eff Conc.'!U7*3.78)</f>
        <v>134.65116</v>
      </c>
    </row>
    <row r="8" spans="1:17" x14ac:dyDescent="0.25">
      <c r="A8" s="299" t="str">
        <f>'Eff Conc.'!A8</f>
        <v>Q3 2012</v>
      </c>
      <c r="B8" s="88">
        <f>'Eff Conc.'!B8</f>
        <v>41130</v>
      </c>
      <c r="C8" s="130" t="str">
        <f>'Eff Conc.'!C8</f>
        <v>N</v>
      </c>
      <c r="D8" s="248">
        <f>'Eff Conc.'!D8</f>
        <v>1.8680000000000001</v>
      </c>
      <c r="E8" s="248">
        <f>'Eff Conc.'!E8</f>
        <v>3.6</v>
      </c>
      <c r="F8" s="283">
        <f>IF(OR('Eff Conc.'!F8=0,'Eff Conc.'!F8=""), " ", 'Eff Conc.'!$D8*'Eff Conc.'!F8*3.78)</f>
        <v>144.25704719999999</v>
      </c>
      <c r="G8" s="283">
        <f>IF(OR('Eff Conc.'!G8=0,'Eff Conc.'!G8=""), " ", 'Eff Conc.'!$D8*'Eff Conc.'!G8*3.78)</f>
        <v>137.1960072</v>
      </c>
      <c r="H8" s="283">
        <f>IF('Eff Conc.'!H8="", " ", 'Eff Conc.'!$D8*'Eff Conc.'!H8*3.78)</f>
        <v>35.305199999999999</v>
      </c>
      <c r="I8" s="283">
        <f>IF('Eff Conc.'!I8="", " ", 'Eff Conc.'!$D8*'Eff Conc.'!I8*3.78)</f>
        <v>28.244160000000001</v>
      </c>
      <c r="J8" s="283">
        <f>IF('Eff Conc.'!J8="", " ", 'Eff Conc.'!$D8*'Eff Conc.'!J8*3.78)</f>
        <v>105.91560000000001</v>
      </c>
      <c r="K8" s="283">
        <f>IF('Eff Conc.'!K8="", " ", 'Eff Conc.'!$D8*'Eff Conc.'!K8*3.78)</f>
        <v>3.0362472</v>
      </c>
      <c r="L8" s="283">
        <f>IF('Eff Conc.'!L8="", " ", 'Eff Conc.'!$D8*'Eff Conc.'!L8*3.78)</f>
        <v>16.946496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33.892992</v>
      </c>
      <c r="O8" s="283">
        <f>IF('Eff Conc.'!O8="", " ", 'Eff Conc.'!$D8*'Eff Conc.'!O8*3.78)</f>
        <v>38.129615999999999</v>
      </c>
      <c r="P8" s="283">
        <f>IF('Eff Conc.'!P8="", " ", 'Eff Conc.'!$E8*'Eff Conc.'!P8*3.78)</f>
        <v>69.40079999999999</v>
      </c>
      <c r="Q8" s="300">
        <f>IF('Eff Conc.'!U8="", " ", 'Eff Conc.'!$D8*'Eff Conc.'!U8*3.78)</f>
        <v>141.2208</v>
      </c>
    </row>
    <row r="9" spans="1:17" x14ac:dyDescent="0.25">
      <c r="A9" s="299" t="str">
        <f>'Eff Conc.'!A9</f>
        <v>Q3 2012</v>
      </c>
      <c r="B9" s="88">
        <f>'Eff Conc.'!B9</f>
        <v>41176</v>
      </c>
      <c r="C9" s="130" t="str">
        <f>'Eff Conc.'!C9</f>
        <v>N</v>
      </c>
      <c r="D9" s="248">
        <f>'Eff Conc.'!D9</f>
        <v>2.0859999999999999</v>
      </c>
      <c r="E9" s="248">
        <f>'Eff Conc.'!E9</f>
        <v>3.8</v>
      </c>
      <c r="F9" s="283">
        <f>IF(OR('Eff Conc.'!F9=0,'Eff Conc.'!F9=""), " ", 'Eff Conc.'!$D9*'Eff Conc.'!F9*3.78)</f>
        <v>163.61540999999997</v>
      </c>
      <c r="G9" s="283">
        <f>IF(OR('Eff Conc.'!G9=0,'Eff Conc.'!G9=""), " ", 'Eff Conc.'!$D9*'Eff Conc.'!G9*3.78)</f>
        <v>155.73032999999998</v>
      </c>
      <c r="H9" s="283">
        <f>IF('Eff Conc.'!H9="", " ", 'Eff Conc.'!$D9*'Eff Conc.'!H9*3.78)</f>
        <v>48.887495999999992</v>
      </c>
      <c r="I9" s="283">
        <f>IF('Eff Conc.'!I9="", " ", 'Eff Conc.'!$D9*'Eff Conc.'!I9*3.78)</f>
        <v>41.002415999999997</v>
      </c>
      <c r="J9" s="283">
        <f>IF('Eff Conc.'!J9="", " ", 'Eff Conc.'!$D9*'Eff Conc.'!J9*3.78)</f>
        <v>110.39111999999999</v>
      </c>
      <c r="K9" s="283">
        <f>IF('Eff Conc.'!K9="", " ", 'Eff Conc.'!$D9*'Eff Conc.'!K9*3.78)</f>
        <v>4.3367939999999994</v>
      </c>
      <c r="L9" s="283">
        <f>IF('Eff Conc.'!L9="", " ", 'Eff Conc.'!$D9*'Eff Conc.'!L9*3.78)</f>
        <v>27.597779999999997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42.579431999999997</v>
      </c>
      <c r="O9" s="283">
        <f>IF('Eff Conc.'!O9="", " ", 'Eff Conc.'!$D9*'Eff Conc.'!O9*3.78)</f>
        <v>41.790923999999997</v>
      </c>
      <c r="P9" s="283">
        <f>IF('Eff Conc.'!P9="", " ", 'Eff Conc.'!$E9*'Eff Conc.'!P9*3.78)</f>
        <v>70.383600000000001</v>
      </c>
      <c r="Q9" s="300">
        <f>IF('Eff Conc.'!U9="", " ", 'Eff Conc.'!$D9*'Eff Conc.'!U9*3.78)</f>
        <v>157.70159999999998</v>
      </c>
    </row>
    <row r="10" spans="1:17" ht="15" customHeight="1" x14ac:dyDescent="0.25">
      <c r="A10" s="299" t="str">
        <f>'Eff Conc.'!A10</f>
        <v>Q4 2012</v>
      </c>
      <c r="B10" s="88">
        <f>'Eff Conc.'!B10</f>
        <v>41184</v>
      </c>
      <c r="C10" s="130" t="str">
        <f>'Eff Conc.'!C10</f>
        <v>N</v>
      </c>
      <c r="D10" s="248">
        <f>'Eff Conc.'!D10</f>
        <v>1.8969999999999345</v>
      </c>
      <c r="E10" s="248">
        <f>'Eff Conc.'!E10</f>
        <v>3.9</v>
      </c>
      <c r="F10" s="283">
        <f>IF(OR('Eff Conc.'!F10=0,'Eff Conc.'!F10=""), " ", 'Eff Conc.'!$D10*'Eff Conc.'!F10*3.78)</f>
        <v>153.23700419999469</v>
      </c>
      <c r="G10" s="283">
        <f>IF(OR('Eff Conc.'!G10=0,'Eff Conc.'!G10=""), " ", 'Eff Conc.'!$D10*'Eff Conc.'!G10*3.78)</f>
        <v>148.21754219999488</v>
      </c>
      <c r="H10" s="283">
        <f>IF('Eff Conc.'!H10="", " ", 'Eff Conc.'!$D10*'Eff Conc.'!H10*3.78)</f>
        <v>42.306893999998536</v>
      </c>
      <c r="I10" s="283">
        <f>IF('Eff Conc.'!I10="", " ", 'Eff Conc.'!$D10*'Eff Conc.'!I10*3.78)</f>
        <v>37.287431999998716</v>
      </c>
      <c r="J10" s="283">
        <f>IF('Eff Conc.'!J10="", " ", 'Eff Conc.'!$D10*'Eff Conc.'!J10*3.78)</f>
        <v>107.55989999999628</v>
      </c>
      <c r="K10" s="283">
        <f>IF('Eff Conc.'!K10="", " ", 'Eff Conc.'!$D10*'Eff Conc.'!K10*3.78)</f>
        <v>3.370210199999883</v>
      </c>
      <c r="L10" s="283">
        <f>IF('Eff Conc.'!L10="", " ", 'Eff Conc.'!$D10*'Eff Conc.'!L10*3.78)</f>
        <v>25.814375999999111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39.438629999998639</v>
      </c>
      <c r="O10" s="283">
        <f>IF('Eff Conc.'!O10="", " ", 'Eff Conc.'!$D10*'Eff Conc.'!O10*3.78)</f>
        <v>35.853299999998761</v>
      </c>
      <c r="P10" s="283">
        <f>IF('Eff Conc.'!P10="", " ", 'Eff Conc.'!$E10*'Eff Conc.'!P10*3.78)</f>
        <v>79.606800000000007</v>
      </c>
      <c r="Q10" s="300">
        <f>IF('Eff Conc.'!U10="", " ", 'Eff Conc.'!$D10*'Eff Conc.'!U10*3.78)</f>
        <v>164.9251799999943</v>
      </c>
    </row>
    <row r="11" spans="1:17" x14ac:dyDescent="0.25">
      <c r="A11" s="299" t="str">
        <f>'Eff Conc.'!A11</f>
        <v>Q4 2012</v>
      </c>
      <c r="B11" s="88">
        <f>'Eff Conc.'!B11</f>
        <v>41226</v>
      </c>
      <c r="C11" s="130" t="str">
        <f>'Eff Conc.'!C11</f>
        <v>N</v>
      </c>
      <c r="D11" s="248">
        <f>'Eff Conc.'!D11</f>
        <v>2.0389999999999873</v>
      </c>
      <c r="E11" s="248">
        <f>'Eff Conc.'!E11</f>
        <v>4.0999999999999996</v>
      </c>
      <c r="F11" s="283">
        <f>IF(OR('Eff Conc.'!F11=0,'Eff Conc.'!F11=""), " ", 'Eff Conc.'!$D11*'Eff Conc.'!F11*3.78)</f>
        <v>229.14159659999856</v>
      </c>
      <c r="G11" s="283">
        <f>IF(OR('Eff Conc.'!G11=0,'Eff Conc.'!G11=""), " ", 'Eff Conc.'!$D11*'Eff Conc.'!G11*3.78)</f>
        <v>218.35120859999861</v>
      </c>
      <c r="H11" s="283">
        <f>IF('Eff Conc.'!H11="", " ", 'Eff Conc.'!$D11*'Eff Conc.'!H11*3.78)</f>
        <v>70.908263999999548</v>
      </c>
      <c r="I11" s="283">
        <f>IF('Eff Conc.'!I11="", " ", 'Eff Conc.'!$D11*'Eff Conc.'!I11*3.78)</f>
        <v>60.117875999999619</v>
      </c>
      <c r="J11" s="283">
        <f>IF('Eff Conc.'!J11="", " ", 'Eff Conc.'!$D11*'Eff Conc.'!J11*3.78)</f>
        <v>154.14839999999904</v>
      </c>
      <c r="K11" s="283">
        <f>IF('Eff Conc.'!K11="", " ", 'Eff Conc.'!$D11*'Eff Conc.'!K11*3.78)</f>
        <v>4.0849325999999744</v>
      </c>
      <c r="L11" s="283">
        <f>IF('Eff Conc.'!L11="", " ", 'Eff Conc.'!$D11*'Eff Conc.'!L11*3.78)</f>
        <v>49.327487999999697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38.537099999999761</v>
      </c>
      <c r="O11" s="283">
        <f>IF('Eff Conc.'!O11="", " ", 'Eff Conc.'!$D11*'Eff Conc.'!O11*3.78)</f>
        <v>33.141905999999786</v>
      </c>
      <c r="P11" s="283">
        <f>IF('Eff Conc.'!P11="", " ", 'Eff Conc.'!$E11*'Eff Conc.'!P11*3.78)</f>
        <v>66.64139999999999</v>
      </c>
      <c r="Q11" s="300">
        <f>IF('Eff Conc.'!U11="", " ", 'Eff Conc.'!$D11*'Eff Conc.'!U11*3.78)</f>
        <v>138.73355999999913</v>
      </c>
    </row>
    <row r="12" spans="1:17" s="17" customFormat="1" x14ac:dyDescent="0.25">
      <c r="A12" s="299" t="str">
        <f>'Eff Conc.'!A12</f>
        <v>Q4 2012</v>
      </c>
      <c r="B12" s="88">
        <f>'Eff Conc.'!B12</f>
        <v>41256</v>
      </c>
      <c r="C12" s="130" t="str">
        <f>'Eff Conc.'!C12</f>
        <v>N</v>
      </c>
      <c r="D12" s="248">
        <f>'Eff Conc.'!D12</f>
        <v>2.8339999999998327</v>
      </c>
      <c r="E12" s="248">
        <f>'Eff Conc.'!E12</f>
        <v>5.2</v>
      </c>
      <c r="F12" s="283">
        <f>IF(OR('Eff Conc.'!F12=0,'Eff Conc.'!F12=""), " ", 'Eff Conc.'!$D12*'Eff Conc.'!F12*3.78)</f>
        <v>245.85233399998543</v>
      </c>
      <c r="G12" s="283">
        <f>IF(OR('Eff Conc.'!G12=0,'Eff Conc.'!G12=""), " ", 'Eff Conc.'!$D12*'Eff Conc.'!G12*3.78)</f>
        <v>225.49854599998667</v>
      </c>
      <c r="H12" s="283">
        <f>IF('Eff Conc.'!H12="", " ", 'Eff Conc.'!$D12*'Eff Conc.'!H12*3.78)</f>
        <v>58.918859999996521</v>
      </c>
      <c r="I12" s="283">
        <f>IF('Eff Conc.'!I12="", " ", 'Eff Conc.'!$D12*'Eff Conc.'!I12*3.78)</f>
        <v>38.565071999997727</v>
      </c>
      <c r="J12" s="283">
        <f>IF('Eff Conc.'!J12="", " ", 'Eff Conc.'!$D12*'Eff Conc.'!J12*3.78)</f>
        <v>182.11283999998923</v>
      </c>
      <c r="K12" s="283">
        <f>IF('Eff Conc.'!K12="", " ", 'Eff Conc.'!$D12*'Eff Conc.'!K12*3.78)</f>
        <v>4.8206339999997159</v>
      </c>
      <c r="L12" s="283">
        <f>IF('Eff Conc.'!L12="", " ", 'Eff Conc.'!$D12*'Eff Conc.'!L12*3.78)</f>
        <v>37.493819999997783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36.422567999997845</v>
      </c>
      <c r="O12" s="283">
        <f>IF('Eff Conc.'!O12="", " ", 'Eff Conc.'!$D12*'Eff Conc.'!O12*3.78)</f>
        <v>34.280063999997978</v>
      </c>
      <c r="P12" s="283">
        <f>IF('Eff Conc.'!P12="", " ", 'Eff Conc.'!$E12*'Eff Conc.'!P12*3.78)</f>
        <v>55.036799999999992</v>
      </c>
      <c r="Q12" s="300">
        <f>IF('Eff Conc.'!U12="", " ", 'Eff Conc.'!$D12*'Eff Conc.'!U12*3.78)</f>
        <v>246.38795999998544</v>
      </c>
    </row>
    <row r="13" spans="1:17" x14ac:dyDescent="0.25">
      <c r="A13" s="299" t="str">
        <f>'Eff Conc.'!A13</f>
        <v>Q1 2013</v>
      </c>
      <c r="B13" s="88">
        <f>'Eff Conc.'!B13</f>
        <v>41284</v>
      </c>
      <c r="C13" s="130" t="str">
        <f>'Eff Conc.'!C13</f>
        <v>N</v>
      </c>
      <c r="D13" s="248">
        <f>'Eff Conc.'!D13</f>
        <v>2.7799999999999727</v>
      </c>
      <c r="E13" s="248">
        <f>'Eff Conc.'!E13</f>
        <v>4.91</v>
      </c>
      <c r="F13" s="283">
        <f>IF(OR('Eff Conc.'!F13=0,'Eff Conc.'!F13=""), " ", 'Eff Conc.'!$D13*'Eff Conc.'!F13*3.78)</f>
        <v>306.10969199999698</v>
      </c>
      <c r="G13" s="283">
        <f>IF(OR('Eff Conc.'!G13=0,'Eff Conc.'!G13=""), " ", 'Eff Conc.'!$D13*'Eff Conc.'!G13*3.78)</f>
        <v>290.34709199999713</v>
      </c>
      <c r="H13" s="283">
        <f>IF('Eff Conc.'!H13="", " ", 'Eff Conc.'!$D13*'Eff Conc.'!H13*3.78)</f>
        <v>100.88063999999899</v>
      </c>
      <c r="I13" s="283">
        <f>IF('Eff Conc.'!I13="", " ", 'Eff Conc.'!$D13*'Eff Conc.'!I13*3.78)</f>
        <v>85.118039999999155</v>
      </c>
      <c r="J13" s="283">
        <f>IF('Eff Conc.'!J13="", " ", 'Eff Conc.'!$D13*'Eff Conc.'!J13*3.78)</f>
        <v>199.65959999999802</v>
      </c>
      <c r="K13" s="283">
        <f>IF('Eff Conc.'!K13="", " ", 'Eff Conc.'!$D13*'Eff Conc.'!K13*3.78)</f>
        <v>5.569451999999945</v>
      </c>
      <c r="L13" s="283">
        <f>IF('Eff Conc.'!L13="", " ", 'Eff Conc.'!$D13*'Eff Conc.'!L13*3.78)</f>
        <v>74.60963999999926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39.9319199999996</v>
      </c>
      <c r="O13" s="283">
        <f>IF('Eff Conc.'!O13="", " ", 'Eff Conc.'!$D13*'Eff Conc.'!O13*3.78)</f>
        <v>32.576039999999679</v>
      </c>
      <c r="P13" s="283">
        <f>IF('Eff Conc.'!P13="", " ", 'Eff Conc.'!$E13*'Eff Conc.'!P13*3.78)</f>
        <v>57.535379999999996</v>
      </c>
      <c r="Q13" s="300">
        <f>IF('Eff Conc.'!U13="", " ", 'Eff Conc.'!$D13*'Eff Conc.'!U13*3.78)</f>
        <v>325.76039999999676</v>
      </c>
    </row>
    <row r="14" spans="1:17" x14ac:dyDescent="0.25">
      <c r="A14" s="299" t="str">
        <f>'Eff Conc.'!A14</f>
        <v>Q1 2013</v>
      </c>
      <c r="B14" s="88">
        <f>'Eff Conc.'!B14</f>
        <v>41312</v>
      </c>
      <c r="C14" s="130" t="str">
        <f>'Eff Conc.'!C14</f>
        <v>N</v>
      </c>
      <c r="D14" s="248">
        <f>'Eff Conc.'!D14</f>
        <v>2.4890000000000327</v>
      </c>
      <c r="E14" s="248">
        <f>'Eff Conc.'!E14</f>
        <v>5.31</v>
      </c>
      <c r="F14" s="283">
        <f>IF(OR('Eff Conc.'!F14=0,'Eff Conc.'!F14=""), " ", 'Eff Conc.'!$D14*'Eff Conc.'!F14*3.78)</f>
        <v>324.4023216000042</v>
      </c>
      <c r="G14" s="283">
        <f>IF(OR('Eff Conc.'!G14=0,'Eff Conc.'!G14=""), " ", 'Eff Conc.'!$D14*'Eff Conc.'!G14*3.78)</f>
        <v>298.99958760000391</v>
      </c>
      <c r="H14" s="283">
        <f>IF('Eff Conc.'!H14="", " ", 'Eff Conc.'!$D14*'Eff Conc.'!H14*3.78)</f>
        <v>83.734938000001094</v>
      </c>
      <c r="I14" s="283">
        <f>IF('Eff Conc.'!I14="", " ", 'Eff Conc.'!$D14*'Eff Conc.'!I14*3.78)</f>
        <v>58.332204000000765</v>
      </c>
      <c r="J14" s="283">
        <f>IF('Eff Conc.'!J14="", " ", 'Eff Conc.'!$D14*'Eff Conc.'!J14*3.78)</f>
        <v>235.21050000000309</v>
      </c>
      <c r="K14" s="283">
        <f>IF('Eff Conc.'!K14="", " ", 'Eff Conc.'!$D14*'Eff Conc.'!K14*3.78)</f>
        <v>5.4568836000000713</v>
      </c>
      <c r="L14" s="283">
        <f>IF('Eff Conc.'!L14="", " ", 'Eff Conc.'!$D14*'Eff Conc.'!L14*3.78)</f>
        <v>53.627994000000704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44.219574000000584</v>
      </c>
      <c r="O14" s="283">
        <f>IF('Eff Conc.'!O14="", " ", 'Eff Conc.'!$D14*'Eff Conc.'!O14*3.78)</f>
        <v>43.278732000000566</v>
      </c>
      <c r="P14" s="283">
        <f>IF('Eff Conc.'!P14="", " ", 'Eff Conc.'!$E14*'Eff Conc.'!P14*3.78)</f>
        <v>84.301559999999995</v>
      </c>
      <c r="Q14" s="300">
        <f>IF('Eff Conc.'!U14="", " ", 'Eff Conc.'!$D14*'Eff Conc.'!U14*3.78)</f>
        <v>329.2947000000043</v>
      </c>
    </row>
    <row r="15" spans="1:17" ht="15" customHeight="1" x14ac:dyDescent="0.25">
      <c r="A15" s="299" t="str">
        <f>'Eff Conc.'!A15</f>
        <v>Q1 2013</v>
      </c>
      <c r="B15" s="88">
        <f>'Eff Conc.'!B15</f>
        <v>41324</v>
      </c>
      <c r="C15" s="130" t="str">
        <f>'Eff Conc.'!C15</f>
        <v>Y</v>
      </c>
      <c r="D15" s="248">
        <f>'Eff Conc.'!D15</f>
        <v>2.6620000000000346</v>
      </c>
      <c r="E15" s="248">
        <f>'Eff Conc.'!E15</f>
        <v>5.9</v>
      </c>
      <c r="F15" s="283">
        <f>IF(OR('Eff Conc.'!F15=0,'Eff Conc.'!F15=""), " ", 'Eff Conc.'!$D15*'Eff Conc.'!F15*3.78)</f>
        <v>294.85733508000379</v>
      </c>
      <c r="G15" s="283">
        <f>IF(OR('Eff Conc.'!G15=0,'Eff Conc.'!G15=""), " ", 'Eff Conc.'!$D15*'Eff Conc.'!G15*3.78)</f>
        <v>283.78873908000367</v>
      </c>
      <c r="H15" s="283">
        <f>IF('Eff Conc.'!H15="", " ", 'Eff Conc.'!$D15*'Eff Conc.'!H15*3.78)</f>
        <v>73.455228000000957</v>
      </c>
      <c r="I15" s="283">
        <f>IF('Eff Conc.'!I15="", " ", 'Eff Conc.'!$D15*'Eff Conc.'!I15*3.78)</f>
        <v>62.386632000000802</v>
      </c>
      <c r="J15" s="283">
        <f>IF('Eff Conc.'!J15="", " ", 'Eff Conc.'!$D15*'Eff Conc.'!J15*3.78)</f>
        <v>221.37192000000286</v>
      </c>
      <c r="K15" s="283">
        <f>IF('Eff Conc.'!K15="", " ", 'Eff Conc.'!$D15*'Eff Conc.'!K15*3.78)</f>
        <v>3.0187080000000394E-2</v>
      </c>
      <c r="L15" s="283">
        <f>IF('Eff Conc.'!L15="", " ", 'Eff Conc.'!$D15*'Eff Conc.'!L15*3.78)</f>
        <v>45.280620000000589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48.299328000000621</v>
      </c>
      <c r="O15" s="283">
        <f>IF('Eff Conc.'!O15="", " ", 'Eff Conc.'!$D15*'Eff Conc.'!O15*3.78)</f>
        <v>46.286856000000597</v>
      </c>
      <c r="P15" s="283">
        <f>IF('Eff Conc.'!P15="", " ", 'Eff Conc.'!$E15*'Eff Conc.'!P15*3.78)</f>
        <v>98.128800000000012</v>
      </c>
      <c r="Q15" s="300">
        <f>IF('Eff Conc.'!U15="", " ", 'Eff Conc.'!$D15*'Eff Conc.'!U15*3.78)</f>
        <v>211.30956000000273</v>
      </c>
    </row>
    <row r="16" spans="1:17" x14ac:dyDescent="0.25">
      <c r="A16" s="299" t="str">
        <f>'Eff Conc.'!A16</f>
        <v>Q1 2013</v>
      </c>
      <c r="B16" s="88">
        <f>'Eff Conc.'!B16</f>
        <v>41346</v>
      </c>
      <c r="C16" s="130" t="str">
        <f>'Eff Conc.'!C16</f>
        <v>N</v>
      </c>
      <c r="D16" s="248">
        <f>'Eff Conc.'!D16</f>
        <v>2.0750000000000455</v>
      </c>
      <c r="E16" s="248">
        <f>'Eff Conc.'!E16</f>
        <v>3.57</v>
      </c>
      <c r="F16" s="283">
        <f>IF(OR('Eff Conc.'!F16=0,'Eff Conc.'!F16=""), " ", 'Eff Conc.'!$D16*'Eff Conc.'!F16*3.78)</f>
        <v>287.85645000000636</v>
      </c>
      <c r="G16" s="283">
        <f>IF(OR('Eff Conc.'!G16=0,'Eff Conc.'!G16=""), " ", 'Eff Conc.'!$D16*'Eff Conc.'!G16*3.78)</f>
        <v>271.38510000000593</v>
      </c>
      <c r="H16" s="283">
        <f>IF('Eff Conc.'!H16="", " ", 'Eff Conc.'!$D16*'Eff Conc.'!H16*3.78)</f>
        <v>94.12200000000206</v>
      </c>
      <c r="I16" s="283">
        <f>IF('Eff Conc.'!I16="", " ", 'Eff Conc.'!$D16*'Eff Conc.'!I16*3.78)</f>
        <v>77.650650000001704</v>
      </c>
      <c r="J16" s="283">
        <f>IF('Eff Conc.'!J16="", " ", 'Eff Conc.'!$D16*'Eff Conc.'!J16*3.78)</f>
        <v>188.24400000000412</v>
      </c>
      <c r="K16" s="283">
        <f>IF('Eff Conc.'!K16="", " ", 'Eff Conc.'!$D16*'Eff Conc.'!K16*3.78)</f>
        <v>5.4904500000001191</v>
      </c>
      <c r="L16" s="283">
        <f>IF('Eff Conc.'!L16="", " ", 'Eff Conc.'!$D16*'Eff Conc.'!L16*3.78)</f>
        <v>71.375850000001549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47.06100000000103</v>
      </c>
      <c r="O16" s="283">
        <f>IF('Eff Conc.'!O16="", " ", 'Eff Conc.'!$D16*'Eff Conc.'!O16*3.78)</f>
        <v>39.217500000000861</v>
      </c>
      <c r="P16" s="283">
        <f>IF('Eff Conc.'!P16="", " ", 'Eff Conc.'!$E16*'Eff Conc.'!P16*3.78)</f>
        <v>64.774079999999998</v>
      </c>
      <c r="Q16" s="300">
        <f>IF('Eff Conc.'!U16="", " ", 'Eff Conc.'!$D16*'Eff Conc.'!U16*3.78)</f>
        <v>188.24400000000412</v>
      </c>
    </row>
    <row r="17" spans="1:17" x14ac:dyDescent="0.25">
      <c r="A17" s="299" t="str">
        <f>'Eff Conc.'!A17</f>
        <v>Q1 2013</v>
      </c>
      <c r="B17" s="88">
        <f>'Eff Conc.'!B17</f>
        <v>41353</v>
      </c>
      <c r="C17" s="130" t="str">
        <f>'Eff Conc.'!C17</f>
        <v>Y</v>
      </c>
      <c r="D17" s="248">
        <f>'Eff Conc.'!D17</f>
        <v>2.6800000000000637</v>
      </c>
      <c r="E17" s="248">
        <f>'Eff Conc.'!E17</f>
        <v>5.23</v>
      </c>
      <c r="F17" s="283">
        <f>IF(OR('Eff Conc.'!F17=0,'Eff Conc.'!F17=""), " ", 'Eff Conc.'!$D17*'Eff Conc.'!F17*3.78)</f>
        <v>313.73848800000741</v>
      </c>
      <c r="G17" s="283">
        <f>IF(OR('Eff Conc.'!G17=0,'Eff Conc.'!G17=""), " ", 'Eff Conc.'!$D17*'Eff Conc.'!G17*3.78)</f>
        <v>275.2429680000065</v>
      </c>
      <c r="H17" s="283">
        <f>IF('Eff Conc.'!H17="", " ", 'Eff Conc.'!$D17*'Eff Conc.'!H17*3.78)</f>
        <v>75.978000000001799</v>
      </c>
      <c r="I17" s="283">
        <f>IF('Eff Conc.'!I17="", " ", 'Eff Conc.'!$D17*'Eff Conc.'!I17*3.78)</f>
        <v>37.482480000000891</v>
      </c>
      <c r="J17" s="283">
        <f>IF('Eff Conc.'!J17="", " ", 'Eff Conc.'!$D17*'Eff Conc.'!J17*3.78)</f>
        <v>232.99920000000552</v>
      </c>
      <c r="K17" s="283">
        <f>IF('Eff Conc.'!K17="", " ", 'Eff Conc.'!$D17*'Eff Conc.'!K17*3.78)</f>
        <v>4.7612880000001123</v>
      </c>
      <c r="L17" s="283">
        <f>IF('Eff Conc.'!L17="", " ", 'Eff Conc.'!$D17*'Eff Conc.'!L17*3.78)</f>
        <v>48.625920000001152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55.71720000000132</v>
      </c>
      <c r="O17" s="283">
        <f>IF('Eff Conc.'!O17="", " ", 'Eff Conc.'!$D17*'Eff Conc.'!O17*3.78)</f>
        <v>49.638960000001177</v>
      </c>
      <c r="P17" s="283">
        <f>IF('Eff Conc.'!P17="", " ", 'Eff Conc.'!$E17*'Eff Conc.'!P17*3.78)</f>
        <v>90.939239999999998</v>
      </c>
      <c r="Q17" s="300">
        <f>IF('Eff Conc.'!U17="", " ", 'Eff Conc.'!$D17*'Eff Conc.'!U17*3.78)</f>
        <v>162.08640000000383</v>
      </c>
    </row>
    <row r="18" spans="1:17" x14ac:dyDescent="0.25">
      <c r="A18" s="299" t="str">
        <f>'Eff Conc.'!A18</f>
        <v>Q2 2013</v>
      </c>
      <c r="B18" s="88">
        <f>'Eff Conc.'!B18</f>
        <v>41380</v>
      </c>
      <c r="C18" s="130" t="str">
        <f>'Eff Conc.'!C18</f>
        <v>N</v>
      </c>
      <c r="D18" s="248">
        <f>'Eff Conc.'!D18</f>
        <v>2.0629999999998745</v>
      </c>
      <c r="E18" s="248">
        <f>'Eff Conc.'!E18</f>
        <v>4.34</v>
      </c>
      <c r="F18" s="283">
        <f>IF(OR('Eff Conc.'!F18=0,'Eff Conc.'!F18=""), " ", 'Eff Conc.'!$D18*'Eff Conc.'!F18*3.78)</f>
        <v>214.83875699998691</v>
      </c>
      <c r="G18" s="283">
        <f>IF(OR('Eff Conc.'!G18=0,'Eff Conc.'!G18=""), " ", 'Eff Conc.'!$D18*'Eff Conc.'!G18*3.78)</f>
        <v>194.56359299998815</v>
      </c>
      <c r="H18" s="283">
        <f>IF('Eff Conc.'!H18="", " ", 'Eff Conc.'!$D18*'Eff Conc.'!H18*3.78)</f>
        <v>55.366793999996624</v>
      </c>
      <c r="I18" s="283">
        <f>IF('Eff Conc.'!I18="", " ", 'Eff Conc.'!$D18*'Eff Conc.'!I18*3.78)</f>
        <v>35.091629999997863</v>
      </c>
      <c r="J18" s="283">
        <f>IF('Eff Conc.'!J18="", " ", 'Eff Conc.'!$D18*'Eff Conc.'!J18*3.78)</f>
        <v>155.96279999999049</v>
      </c>
      <c r="K18" s="283">
        <f>IF('Eff Conc.'!K18="", " ", 'Eff Conc.'!$D18*'Eff Conc.'!K18*3.78)</f>
        <v>3.5091629999997864</v>
      </c>
      <c r="L18" s="283">
        <f>IF('Eff Conc.'!L18="", " ", 'Eff Conc.'!$D18*'Eff Conc.'!L18*3.78)</f>
        <v>25.733861999998432</v>
      </c>
      <c r="M18" s="283" t="str">
        <f>IF('Eff Conc.'!M18="", " ", 'Eff Conc.'!$D18*'Eff Conc.'!M18*3.78)</f>
        <v xml:space="preserve"> </v>
      </c>
      <c r="N18" s="283">
        <f>IF('Eff Conc.'!N18="", " ", 'Eff Conc.'!$D18*'Eff Conc.'!N18*3.78)</f>
        <v>38.990699999997624</v>
      </c>
      <c r="O18" s="283">
        <f>IF('Eff Conc.'!O18="", " ", 'Eff Conc.'!$D18*'Eff Conc.'!O18*3.78)</f>
        <v>35.091629999997863</v>
      </c>
      <c r="P18" s="283">
        <f>IF('Eff Conc.'!P18="", " ", 'Eff Conc.'!$E18*'Eff Conc.'!P18*3.78)</f>
        <v>70.542359999999988</v>
      </c>
      <c r="Q18" s="300">
        <f>IF('Eff Conc.'!U18="", " ", 'Eff Conc.'!$D18*'Eff Conc.'!U18*3.78)</f>
        <v>77.981399999995247</v>
      </c>
    </row>
    <row r="19" spans="1:17" x14ac:dyDescent="0.25">
      <c r="A19" s="299" t="str">
        <f>'Eff Conc.'!A19</f>
        <v>Q2 2013</v>
      </c>
      <c r="B19" s="88">
        <f>'Eff Conc.'!B19</f>
        <v>41396</v>
      </c>
      <c r="C19" s="130" t="str">
        <f>'Eff Conc.'!C19</f>
        <v>N</v>
      </c>
      <c r="D19" s="248">
        <f>'Eff Conc.'!D19</f>
        <v>1.9250000000001819</v>
      </c>
      <c r="E19" s="248">
        <f>'Eff Conc.'!E19</f>
        <v>4.5</v>
      </c>
      <c r="F19" s="283">
        <f>IF(OR('Eff Conc.'!F19=0,'Eff Conc.'!F19=""), " ", 'Eff Conc.'!$D19*'Eff Conc.'!F19*3.78)</f>
        <v>221.13283500002089</v>
      </c>
      <c r="G19" s="283">
        <f>IF(OR('Eff Conc.'!G19=0,'Eff Conc.'!G19=""), " ", 'Eff Conc.'!$D19*'Eff Conc.'!G19*3.78)</f>
        <v>208.7627850000197</v>
      </c>
      <c r="H19" s="283">
        <f>IF('Eff Conc.'!H19="", " ", 'Eff Conc.'!$D19*'Eff Conc.'!H19*3.78)</f>
        <v>50.935500000004808</v>
      </c>
      <c r="I19" s="283">
        <f>IF('Eff Conc.'!I19="", " ", 'Eff Conc.'!$D19*'Eff Conc.'!I19*3.78)</f>
        <v>38.565450000003636</v>
      </c>
      <c r="J19" s="283">
        <f>IF('Eff Conc.'!J19="", " ", 'Eff Conc.'!$D19*'Eff Conc.'!J19*3.78)</f>
        <v>167.3595000000158</v>
      </c>
      <c r="K19" s="283">
        <f>IF('Eff Conc.'!K19="", " ", 'Eff Conc.'!$D19*'Eff Conc.'!K19*3.78)</f>
        <v>2.8378350000002683</v>
      </c>
      <c r="L19" s="283">
        <f>IF('Eff Conc.'!L19="", " ", 'Eff Conc.'!$D19*'Eff Conc.'!L19*3.78)</f>
        <v>29.106000000002748</v>
      </c>
      <c r="M19" s="283" t="str">
        <f>IF('Eff Conc.'!M19="", " ", 'Eff Conc.'!$D19*'Eff Conc.'!M19*3.78)</f>
        <v xml:space="preserve"> </v>
      </c>
      <c r="N19" s="283">
        <f>IF('Eff Conc.'!N19="", " ", 'Eff Conc.'!$D19*'Eff Conc.'!N19*3.78)</f>
        <v>34.927200000003296</v>
      </c>
      <c r="O19" s="283">
        <f>IF('Eff Conc.'!O19="", " ", 'Eff Conc.'!$D19*'Eff Conc.'!O19*3.78)</f>
        <v>30.561300000002888</v>
      </c>
      <c r="P19" s="283">
        <f>IF('Eff Conc.'!P19="", " ", 'Eff Conc.'!$E19*'Eff Conc.'!P19*3.78)</f>
        <v>79.947000000000003</v>
      </c>
      <c r="Q19" s="300">
        <f>IF('Eff Conc.'!U19="", " ", 'Eff Conc.'!$D19*'Eff Conc.'!U19*3.78)</f>
        <v>138.25350000001305</v>
      </c>
    </row>
    <row r="20" spans="1:17" x14ac:dyDescent="0.25">
      <c r="A20" s="299" t="str">
        <f>'Eff Conc.'!A20</f>
        <v>Q2 2013</v>
      </c>
      <c r="B20" s="88">
        <f>'Eff Conc.'!B20</f>
        <v>41431</v>
      </c>
      <c r="C20" s="130" t="str">
        <f>'Eff Conc.'!C20</f>
        <v>N</v>
      </c>
      <c r="D20" s="248">
        <f>'Eff Conc.'!D20</f>
        <v>1.9769999999998618</v>
      </c>
      <c r="E20" s="248">
        <f>'Eff Conc.'!E20</f>
        <v>4.3099999999999996</v>
      </c>
      <c r="F20" s="283">
        <f>IF(OR('Eff Conc.'!F20=0,'Eff Conc.'!F20=""), " ", 'Eff Conc.'!$D20*'Eff Conc.'!F20*3.78)</f>
        <v>325.67595479997721</v>
      </c>
      <c r="G20" s="283">
        <f>IF(OR('Eff Conc.'!G20=0,'Eff Conc.'!G20=""), " ", 'Eff Conc.'!$D20*'Eff Conc.'!G20*3.78)</f>
        <v>303.25677479997876</v>
      </c>
      <c r="H20" s="283">
        <f>IF('Eff Conc.'!H20="", " ", 'Eff Conc.'!$D20*'Eff Conc.'!H20*3.78)</f>
        <v>156.93425999998902</v>
      </c>
      <c r="I20" s="283">
        <f>IF('Eff Conc.'!I20="", " ", 'Eff Conc.'!$D20*'Eff Conc.'!I20*3.78)</f>
        <v>134.51507999999058</v>
      </c>
      <c r="J20" s="283">
        <f>IF('Eff Conc.'!J20="", " ", 'Eff Conc.'!$D20*'Eff Conc.'!J20*3.78)</f>
        <v>164.40731999998849</v>
      </c>
      <c r="K20" s="283">
        <f>IF('Eff Conc.'!K20="", " ", 'Eff Conc.'!$D20*'Eff Conc.'!K20*3.78)</f>
        <v>4.3343747999996962</v>
      </c>
      <c r="L20" s="283">
        <f>IF('Eff Conc.'!L20="", " ", 'Eff Conc.'!$D20*'Eff Conc.'!L20*3.78)</f>
        <v>112.09589999999216</v>
      </c>
      <c r="M20" s="283" t="str">
        <f>IF('Eff Conc.'!M20="", " ", 'Eff Conc.'!$D20*'Eff Conc.'!M20*3.78)</f>
        <v xml:space="preserve"> </v>
      </c>
      <c r="N20" s="283">
        <f>IF('Eff Conc.'!N20="", " ", 'Eff Conc.'!$D20*'Eff Conc.'!N20*3.78)</f>
        <v>48.5748899999966</v>
      </c>
      <c r="O20" s="283">
        <f>IF('Eff Conc.'!O20="", " ", 'Eff Conc.'!$D20*'Eff Conc.'!O20*3.78)</f>
        <v>42.596441999997019</v>
      </c>
      <c r="P20" s="283">
        <f>IF('Eff Conc.'!P20="", " ", 'Eff Conc.'!$E20*'Eff Conc.'!P20*3.78)</f>
        <v>89.604899999999986</v>
      </c>
      <c r="Q20" s="300">
        <f>IF('Eff Conc.'!U20="", " ", 'Eff Conc.'!$D20*'Eff Conc.'!U20*3.78)</f>
        <v>269.03015999998115</v>
      </c>
    </row>
    <row r="21" spans="1:17" ht="15" customHeight="1" x14ac:dyDescent="0.25">
      <c r="A21" s="299" t="str">
        <f>'Eff Conc.'!A21</f>
        <v>Q3 2013</v>
      </c>
      <c r="B21" s="88">
        <f>'Eff Conc.'!B21</f>
        <v>0</v>
      </c>
      <c r="C21" s="130">
        <f>'Eff Conc.'!C21</f>
        <v>0</v>
      </c>
      <c r="D21" s="248">
        <f>'Eff Conc.'!D21</f>
        <v>0</v>
      </c>
      <c r="E21" s="248">
        <f>'Eff Conc.'!E21</f>
        <v>0</v>
      </c>
      <c r="F21" s="283" t="str">
        <f>IF(OR('Eff Conc.'!F21=0,'Eff Conc.'!F21=""), " ", 'Eff Conc.'!$D21*'Eff Conc.'!F21*3.78)</f>
        <v xml:space="preserve"> </v>
      </c>
      <c r="G21" s="283" t="str">
        <f>IF(OR('Eff Conc.'!G21=0,'Eff Conc.'!G21=""), " ", 'Eff Conc.'!$D21*'Eff Conc.'!G21*3.78)</f>
        <v xml:space="preserve"> </v>
      </c>
      <c r="H21" s="283" t="str">
        <f>IF('Eff Conc.'!H21="", " ", 'Eff Conc.'!$D21*'Eff Conc.'!H21*3.78)</f>
        <v xml:space="preserve"> </v>
      </c>
      <c r="I21" s="283" t="str">
        <f>IF('Eff Conc.'!I21="", " ", 'Eff Conc.'!$D21*'Eff Conc.'!I21*3.78)</f>
        <v xml:space="preserve"> </v>
      </c>
      <c r="J21" s="283" t="str">
        <f>IF('Eff Conc.'!J21="", " ", 'Eff Conc.'!$D21*'Eff Conc.'!J21*3.78)</f>
        <v xml:space="preserve"> </v>
      </c>
      <c r="K21" s="283" t="str">
        <f>IF('Eff Conc.'!K21="", " ", 'Eff Conc.'!$D21*'Eff Conc.'!K21*3.78)</f>
        <v xml:space="preserve"> </v>
      </c>
      <c r="L21" s="283" t="str">
        <f>IF('Eff Conc.'!L21="", " ", 'Eff Conc.'!$D21*'Eff Conc.'!L21*3.78)</f>
        <v xml:space="preserve"> </v>
      </c>
      <c r="M21" s="283" t="str">
        <f>IF('Eff Conc.'!M21="", " ", 'Eff Conc.'!$D21*'Eff Conc.'!M21*3.78)</f>
        <v xml:space="preserve"> </v>
      </c>
      <c r="N21" s="283" t="str">
        <f>IF('Eff Conc.'!N21="", " ", 'Eff Conc.'!$D21*'Eff Conc.'!N21*3.78)</f>
        <v xml:space="preserve"> </v>
      </c>
      <c r="O21" s="283" t="str">
        <f>IF('Eff Conc.'!O21="", " ", 'Eff Conc.'!$D21*'Eff Conc.'!O21*3.78)</f>
        <v xml:space="preserve"> </v>
      </c>
      <c r="P21" s="283" t="str">
        <f>IF('Eff Conc.'!P21="", " ", 'Eff Conc.'!$E21*'Eff Conc.'!P21*3.78)</f>
        <v xml:space="preserve"> </v>
      </c>
      <c r="Q21" s="300" t="str">
        <f>IF('Eff Conc.'!U21="", " ", 'Eff Conc.'!$D21*'Eff Conc.'!U21*3.78)</f>
        <v xml:space="preserve"> </v>
      </c>
    </row>
    <row r="22" spans="1:17" x14ac:dyDescent="0.25">
      <c r="A22" s="299" t="str">
        <f>'Eff Conc.'!A22</f>
        <v>Q3 2013</v>
      </c>
      <c r="B22" s="88">
        <f>'Eff Conc.'!B22</f>
        <v>0</v>
      </c>
      <c r="C22" s="130">
        <f>'Eff Conc.'!C22</f>
        <v>0</v>
      </c>
      <c r="D22" s="248">
        <f>'Eff Conc.'!D22</f>
        <v>0</v>
      </c>
      <c r="E22" s="248">
        <f>'Eff Conc.'!E22</f>
        <v>0</v>
      </c>
      <c r="F22" s="283" t="str">
        <f>IF(OR('Eff Conc.'!F22=0,'Eff Conc.'!F22=""), " ", 'Eff Conc.'!$D22*'Eff Conc.'!F22*3.78)</f>
        <v xml:space="preserve"> </v>
      </c>
      <c r="G22" s="283" t="str">
        <f>IF(OR('Eff Conc.'!G22=0,'Eff Conc.'!G22=""), " ", 'Eff Conc.'!$D22*'Eff Conc.'!G22*3.78)</f>
        <v xml:space="preserve"> </v>
      </c>
      <c r="H22" s="283" t="str">
        <f>IF('Eff Conc.'!H22="", " ", 'Eff Conc.'!$D22*'Eff Conc.'!H22*3.78)</f>
        <v xml:space="preserve"> </v>
      </c>
      <c r="I22" s="283" t="str">
        <f>IF('Eff Conc.'!I22="", " ", 'Eff Conc.'!$D22*'Eff Conc.'!I22*3.78)</f>
        <v xml:space="preserve"> </v>
      </c>
      <c r="J22" s="283" t="str">
        <f>IF('Eff Conc.'!J22="", " ", 'Eff Conc.'!$D22*'Eff Conc.'!J22*3.78)</f>
        <v xml:space="preserve"> </v>
      </c>
      <c r="K22" s="283" t="str">
        <f>IF('Eff Conc.'!K22="", " ", 'Eff Conc.'!$D22*'Eff Conc.'!K22*3.78)</f>
        <v xml:space="preserve"> </v>
      </c>
      <c r="L22" s="283" t="str">
        <f>IF('Eff Conc.'!L22="", " ", 'Eff Conc.'!$D22*'Eff Conc.'!L22*3.78)</f>
        <v xml:space="preserve"> </v>
      </c>
      <c r="M22" s="283" t="str">
        <f>IF('Eff Conc.'!M22="", " ", 'Eff Conc.'!$D22*'Eff Conc.'!M22*3.78)</f>
        <v xml:space="preserve"> </v>
      </c>
      <c r="N22" s="283" t="str">
        <f>IF('Eff Conc.'!N22="", " ", 'Eff Conc.'!$D22*'Eff Conc.'!N22*3.78)</f>
        <v xml:space="preserve"> </v>
      </c>
      <c r="O22" s="283" t="str">
        <f>IF('Eff Conc.'!O22="", " ", 'Eff Conc.'!$D22*'Eff Conc.'!O22*3.78)</f>
        <v xml:space="preserve"> </v>
      </c>
      <c r="P22" s="283" t="str">
        <f>IF('Eff Conc.'!P22="", " ", 'Eff Conc.'!$E22*'Eff Conc.'!P22*3.78)</f>
        <v xml:space="preserve"> </v>
      </c>
      <c r="Q22" s="300" t="str">
        <f>IF('Eff Conc.'!U22="", " ", 'Eff Conc.'!$D22*'Eff Conc.'!U22*3.78)</f>
        <v xml:space="preserve"> </v>
      </c>
    </row>
    <row r="23" spans="1:17" x14ac:dyDescent="0.25">
      <c r="A23" s="299" t="str">
        <f>'Eff Conc.'!A23</f>
        <v>Q3 2013</v>
      </c>
      <c r="B23" s="88">
        <f>'Eff Conc.'!B23</f>
        <v>0</v>
      </c>
      <c r="C23" s="130">
        <f>'Eff Conc.'!C23</f>
        <v>0</v>
      </c>
      <c r="D23" s="248">
        <f>'Eff Conc.'!D23</f>
        <v>0</v>
      </c>
      <c r="E23" s="248">
        <f>'Eff Conc.'!E23</f>
        <v>0</v>
      </c>
      <c r="F23" s="283" t="str">
        <f>IF(OR('Eff Conc.'!F23=0,'Eff Conc.'!F23=""), " ", 'Eff Conc.'!$D23*'Eff Conc.'!F23*3.78)</f>
        <v xml:space="preserve"> </v>
      </c>
      <c r="G23" s="283" t="str">
        <f>IF(OR('Eff Conc.'!G23=0,'Eff Conc.'!G23=""), " ", 'Eff Conc.'!$D23*'Eff Conc.'!G23*3.78)</f>
        <v xml:space="preserve"> </v>
      </c>
      <c r="H23" s="283" t="str">
        <f>IF('Eff Conc.'!H23="", " ", 'Eff Conc.'!$D23*'Eff Conc.'!H23*3.78)</f>
        <v xml:space="preserve"> </v>
      </c>
      <c r="I23" s="283" t="str">
        <f>IF('Eff Conc.'!I23="", " ", 'Eff Conc.'!$D23*'Eff Conc.'!I23*3.78)</f>
        <v xml:space="preserve"> </v>
      </c>
      <c r="J23" s="283" t="str">
        <f>IF('Eff Conc.'!J23="", " ", 'Eff Conc.'!$D23*'Eff Conc.'!J23*3.78)</f>
        <v xml:space="preserve"> </v>
      </c>
      <c r="K23" s="283" t="str">
        <f>IF('Eff Conc.'!K23="", " ", 'Eff Conc.'!$D23*'Eff Conc.'!K23*3.78)</f>
        <v xml:space="preserve"> </v>
      </c>
      <c r="L23" s="283" t="str">
        <f>IF('Eff Conc.'!L23="", " ", 'Eff Conc.'!$D23*'Eff Conc.'!L23*3.78)</f>
        <v xml:space="preserve"> </v>
      </c>
      <c r="M23" s="283" t="str">
        <f>IF('Eff Conc.'!M23="", " ", 'Eff Conc.'!$D23*'Eff Conc.'!M23*3.78)</f>
        <v xml:space="preserve"> </v>
      </c>
      <c r="N23" s="283" t="str">
        <f>IF('Eff Conc.'!N23="", " ", 'Eff Conc.'!$D23*'Eff Conc.'!N23*3.78)</f>
        <v xml:space="preserve"> </v>
      </c>
      <c r="O23" s="283" t="str">
        <f>IF('Eff Conc.'!O23="", " ", 'Eff Conc.'!$D23*'Eff Conc.'!O23*3.78)</f>
        <v xml:space="preserve"> </v>
      </c>
      <c r="P23" s="283" t="str">
        <f>IF('Eff Conc.'!P23="", " ", 'Eff Conc.'!$E23*'Eff Conc.'!P23*3.78)</f>
        <v xml:space="preserve"> </v>
      </c>
      <c r="Q23" s="300" t="str">
        <f>IF('Eff Conc.'!U23="", " ", 'Eff Conc.'!$D23*'Eff Conc.'!U23*3.78)</f>
        <v xml:space="preserve"> </v>
      </c>
    </row>
    <row r="24" spans="1:17" x14ac:dyDescent="0.25">
      <c r="A24" s="299">
        <f>'Eff Conc.'!A24</f>
        <v>0</v>
      </c>
      <c r="B24" s="88">
        <f>'Eff Conc.'!B24</f>
        <v>0</v>
      </c>
      <c r="C24" s="130">
        <f>'Eff Conc.'!C24</f>
        <v>0</v>
      </c>
      <c r="D24" s="248">
        <f>'Eff Conc.'!D24</f>
        <v>0</v>
      </c>
      <c r="E24" s="248">
        <f>'Eff Conc.'!E24</f>
        <v>0</v>
      </c>
      <c r="F24" s="283" t="str">
        <f>IF(OR('Eff Conc.'!F24=0,'Eff Conc.'!F24=""), " ", 'Eff Conc.'!$D24*'Eff Conc.'!F24*3.78)</f>
        <v xml:space="preserve"> </v>
      </c>
      <c r="G24" s="283" t="str">
        <f>IF(OR('Eff Conc.'!G24=0,'Eff Conc.'!G24=""), " ", 'Eff Conc.'!$D24*'Eff Conc.'!G24*3.78)</f>
        <v xml:space="preserve"> </v>
      </c>
      <c r="H24" s="283" t="str">
        <f>IF('Eff Conc.'!H24="", " ", 'Eff Conc.'!$D24*'Eff Conc.'!H24*3.78)</f>
        <v xml:space="preserve"> </v>
      </c>
      <c r="I24" s="283" t="str">
        <f>IF('Eff Conc.'!I24="", " ", 'Eff Conc.'!$D24*'Eff Conc.'!I24*3.78)</f>
        <v xml:space="preserve"> </v>
      </c>
      <c r="J24" s="283" t="str">
        <f>IF('Eff Conc.'!J24="", " ", 'Eff Conc.'!$D24*'Eff Conc.'!J24*3.78)</f>
        <v xml:space="preserve"> </v>
      </c>
      <c r="K24" s="283" t="str">
        <f>IF('Eff Conc.'!K24="", " ", 'Eff Conc.'!$D24*'Eff Conc.'!K24*3.78)</f>
        <v xml:space="preserve"> </v>
      </c>
      <c r="L24" s="283" t="str">
        <f>IF('Eff Conc.'!L24="", " ", 'Eff Conc.'!$D24*'Eff Conc.'!L24*3.78)</f>
        <v xml:space="preserve"> </v>
      </c>
      <c r="M24" s="283" t="str">
        <f>IF('Eff Conc.'!M24="", " ", 'Eff Conc.'!$D24*'Eff Conc.'!M24*3.78)</f>
        <v xml:space="preserve"> </v>
      </c>
      <c r="N24" s="283" t="str">
        <f>IF('Eff Conc.'!N24="", " ", 'Eff Conc.'!$D24*'Eff Conc.'!N24*3.78)</f>
        <v xml:space="preserve"> </v>
      </c>
      <c r="O24" s="283" t="str">
        <f>IF('Eff Conc.'!O24="", " ", 'Eff Conc.'!$D24*'Eff Conc.'!O24*3.78)</f>
        <v xml:space="preserve"> </v>
      </c>
      <c r="P24" s="283" t="str">
        <f>IF('Eff Conc.'!P24="", " ", 'Eff Conc.'!$E24*'Eff Conc.'!P24*3.78)</f>
        <v xml:space="preserve"> </v>
      </c>
      <c r="Q24" s="300" t="str">
        <f>IF('Eff Conc.'!U24="", " ", 'Eff Conc.'!$D24*'Eff Conc.'!U24*3.78)</f>
        <v xml:space="preserve"> </v>
      </c>
    </row>
    <row r="25" spans="1:17" x14ac:dyDescent="0.25">
      <c r="A25" s="299">
        <f>'Eff Conc.'!A25</f>
        <v>0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 x14ac:dyDescent="0.25">
      <c r="A26" s="299">
        <f>'Eff Conc.'!A26</f>
        <v>0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 x14ac:dyDescent="0.25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 x14ac:dyDescent="0.25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 x14ac:dyDescent="0.25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 x14ac:dyDescent="0.25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 x14ac:dyDescent="0.25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 x14ac:dyDescent="0.25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 x14ac:dyDescent="0.25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 x14ac:dyDescent="0.25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 x14ac:dyDescent="0.25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 x14ac:dyDescent="0.25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S8" sqref="S8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Sewerage Agency of Southern Marin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Liz Falejczyk, Laboratory Director  (415) 384-4821 lfalejczyk@cityofmillvalley.org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9" t="s">
        <v>4</v>
      </c>
      <c r="D5" s="350"/>
      <c r="E5" s="349" t="s">
        <v>1</v>
      </c>
      <c r="F5" s="350"/>
      <c r="G5" s="349" t="s">
        <v>2</v>
      </c>
      <c r="H5" s="350"/>
      <c r="I5" s="349" t="s">
        <v>3</v>
      </c>
      <c r="J5" s="350"/>
      <c r="K5" s="349" t="s">
        <v>8</v>
      </c>
      <c r="L5" s="350"/>
      <c r="M5" s="349" t="s">
        <v>17</v>
      </c>
      <c r="N5" s="350"/>
      <c r="O5" s="349" t="s">
        <v>9</v>
      </c>
      <c r="P5" s="350"/>
      <c r="Q5" s="349" t="s">
        <v>104</v>
      </c>
      <c r="R5" s="350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41130</v>
      </c>
      <c r="C7" s="147">
        <v>0.1</v>
      </c>
      <c r="D7" s="148">
        <v>7.0000000000000007E-2</v>
      </c>
      <c r="E7" s="244"/>
      <c r="F7" s="245"/>
      <c r="G7" s="147"/>
      <c r="H7" s="148"/>
      <c r="I7" s="244">
        <v>0.1</v>
      </c>
      <c r="J7" s="245">
        <v>0.04</v>
      </c>
      <c r="K7" s="147">
        <v>0.2</v>
      </c>
      <c r="L7" s="148">
        <v>0.15</v>
      </c>
      <c r="M7" s="244"/>
      <c r="N7" s="245"/>
      <c r="O7" s="69">
        <v>3</v>
      </c>
      <c r="P7" s="148">
        <v>2</v>
      </c>
      <c r="Q7" s="149">
        <v>0.1</v>
      </c>
      <c r="R7" s="150">
        <v>0.02</v>
      </c>
    </row>
    <row r="8" spans="1:19" x14ac:dyDescent="0.25">
      <c r="A8" s="158" t="str">
        <f>' Inf Conc'!A8</f>
        <v>Wet 2012/3</v>
      </c>
      <c r="B8" s="157">
        <f>'Inf Load'!B8</f>
        <v>41312</v>
      </c>
      <c r="C8" s="147">
        <v>0.1</v>
      </c>
      <c r="D8" s="148">
        <v>7.0000000000000007E-2</v>
      </c>
      <c r="E8" s="244"/>
      <c r="F8" s="245"/>
      <c r="G8" s="147"/>
      <c r="H8" s="148"/>
      <c r="I8" s="244">
        <v>0.2</v>
      </c>
      <c r="J8" s="245">
        <v>0.08</v>
      </c>
      <c r="K8" s="147">
        <v>0.1</v>
      </c>
      <c r="L8" s="148">
        <v>7.4999999999999997E-2</v>
      </c>
      <c r="M8" s="244">
        <v>0.1</v>
      </c>
      <c r="N8" s="245">
        <v>0.06</v>
      </c>
      <c r="O8" s="69">
        <v>3</v>
      </c>
      <c r="P8" s="148">
        <v>2</v>
      </c>
      <c r="Q8" s="149">
        <v>0.1</v>
      </c>
      <c r="R8" s="150">
        <v>0.02</v>
      </c>
      <c r="S8" s="113" t="s">
        <v>218</v>
      </c>
    </row>
    <row r="9" spans="1:19" x14ac:dyDescent="0.25">
      <c r="A9" s="158" t="str">
        <f>' Inf Conc'!A9</f>
        <v>Dry 2013</v>
      </c>
      <c r="B9" s="157">
        <f>'Inf Load'!B9</f>
        <v>0</v>
      </c>
      <c r="C9" s="147"/>
      <c r="D9" s="148"/>
      <c r="E9" s="244"/>
      <c r="F9" s="245"/>
      <c r="G9" s="147"/>
      <c r="H9" s="148"/>
      <c r="I9" s="244"/>
      <c r="J9" s="245"/>
      <c r="K9" s="147"/>
      <c r="L9" s="148"/>
      <c r="M9" s="244"/>
      <c r="N9" s="245"/>
      <c r="O9" s="69"/>
      <c r="P9" s="148"/>
      <c r="Q9" s="149"/>
      <c r="R9" s="150"/>
    </row>
    <row r="10" spans="1:19" x14ac:dyDescent="0.25">
      <c r="A10" s="158" t="str">
        <f>' Inf Conc'!A10</f>
        <v>Wet 2013/4</v>
      </c>
      <c r="B10" s="157">
        <f>'Inf Load'!B10</f>
        <v>0</v>
      </c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 x14ac:dyDescent="0.25">
      <c r="A11" s="158" t="str">
        <f>' Inf Conc'!A11</f>
        <v>Dry 2014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 x14ac:dyDescent="0.25">
      <c r="A12" s="158" t="str">
        <f>' Inf Conc'!A12</f>
        <v>Wet 2014/5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AB6" sqref="AB6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Sewerage Agency of Southern Marin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Liz Falejczyk, Laboratory Director  (415) 384-4821 lfalejczyk@cityofmillvalley.org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1" t="s">
        <v>4</v>
      </c>
      <c r="D5" s="352"/>
      <c r="E5" s="351" t="s">
        <v>5</v>
      </c>
      <c r="F5" s="352"/>
      <c r="G5" s="351" t="s">
        <v>220</v>
      </c>
      <c r="H5" s="352"/>
      <c r="I5" s="351" t="s">
        <v>221</v>
      </c>
      <c r="J5" s="352"/>
      <c r="K5" s="351" t="s">
        <v>3</v>
      </c>
      <c r="L5" s="352"/>
      <c r="M5" s="351" t="s">
        <v>7</v>
      </c>
      <c r="N5" s="352"/>
      <c r="O5" s="351" t="s">
        <v>8</v>
      </c>
      <c r="P5" s="352"/>
      <c r="Q5" s="351" t="s">
        <v>23</v>
      </c>
      <c r="R5" s="352"/>
      <c r="S5" s="353" t="s">
        <v>17</v>
      </c>
      <c r="T5" s="352"/>
      <c r="U5" s="353" t="s">
        <v>9</v>
      </c>
      <c r="V5" s="352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41109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0.1</v>
      </c>
      <c r="H7" s="143">
        <v>0.2</v>
      </c>
      <c r="I7" s="144">
        <v>0.01</v>
      </c>
      <c r="J7" s="145">
        <v>0.2</v>
      </c>
      <c r="K7" s="142">
        <v>0.04</v>
      </c>
      <c r="L7" s="143">
        <v>0.1</v>
      </c>
      <c r="M7" s="144"/>
      <c r="N7" s="146"/>
      <c r="O7" s="142">
        <v>0.15</v>
      </c>
      <c r="P7" s="143">
        <v>0.2</v>
      </c>
      <c r="Q7" s="144">
        <v>0.15</v>
      </c>
      <c r="R7" s="237">
        <v>0.2</v>
      </c>
      <c r="S7" s="240">
        <v>0.15</v>
      </c>
      <c r="T7" s="143">
        <v>0.2</v>
      </c>
      <c r="U7" s="68">
        <v>2</v>
      </c>
      <c r="V7" s="143">
        <v>3</v>
      </c>
      <c r="W7" s="136"/>
    </row>
    <row r="8" spans="1:23" s="46" customFormat="1" x14ac:dyDescent="0.25">
      <c r="A8" s="220" t="str">
        <f>'Eff Conc.'!A8</f>
        <v>Q3 2012</v>
      </c>
      <c r="B8" s="221">
        <f>'Eff Conc.'!B8</f>
        <v>41130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0.1</v>
      </c>
      <c r="H8" s="148">
        <v>0.2</v>
      </c>
      <c r="I8" s="149">
        <v>0.01</v>
      </c>
      <c r="J8" s="150">
        <v>0.2</v>
      </c>
      <c r="K8" s="147">
        <v>0.04</v>
      </c>
      <c r="L8" s="148">
        <v>0.1</v>
      </c>
      <c r="M8" s="149"/>
      <c r="N8" s="151"/>
      <c r="O8" s="147">
        <v>0.15</v>
      </c>
      <c r="P8" s="148">
        <v>0.2</v>
      </c>
      <c r="Q8" s="149">
        <v>0.15</v>
      </c>
      <c r="R8" s="238">
        <v>0.2</v>
      </c>
      <c r="S8" s="241">
        <v>0.15</v>
      </c>
      <c r="T8" s="148">
        <v>0.2</v>
      </c>
      <c r="U8" s="69">
        <v>2</v>
      </c>
      <c r="V8" s="148">
        <v>3</v>
      </c>
      <c r="W8" s="136"/>
    </row>
    <row r="9" spans="1:23" s="46" customFormat="1" x14ac:dyDescent="0.25">
      <c r="A9" s="220" t="str">
        <f>'Eff Conc.'!A9</f>
        <v>Q3 2012</v>
      </c>
      <c r="B9" s="221">
        <f>'Eff Conc.'!B9</f>
        <v>41176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7">
        <v>0.1</v>
      </c>
      <c r="H9" s="148">
        <v>0.2</v>
      </c>
      <c r="I9" s="149">
        <v>0.01</v>
      </c>
      <c r="J9" s="150">
        <v>0.2</v>
      </c>
      <c r="K9" s="147">
        <v>0.04</v>
      </c>
      <c r="L9" s="148">
        <v>0.1</v>
      </c>
      <c r="M9" s="149"/>
      <c r="N9" s="151"/>
      <c r="O9" s="147">
        <v>0.15</v>
      </c>
      <c r="P9" s="148">
        <v>0.2</v>
      </c>
      <c r="Q9" s="149">
        <v>0.15</v>
      </c>
      <c r="R9" s="238">
        <v>0.2</v>
      </c>
      <c r="S9" s="241">
        <v>0.15</v>
      </c>
      <c r="T9" s="148">
        <v>0.2</v>
      </c>
      <c r="U9" s="69">
        <v>2</v>
      </c>
      <c r="V9" s="148">
        <v>3</v>
      </c>
      <c r="W9" s="136"/>
    </row>
    <row r="10" spans="1:23" s="46" customFormat="1" x14ac:dyDescent="0.25">
      <c r="A10" s="220" t="str">
        <f>'Eff Conc.'!A10</f>
        <v>Q4 2012</v>
      </c>
      <c r="B10" s="221">
        <f>'Eff Conc.'!B10</f>
        <v>41184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0.1</v>
      </c>
      <c r="H10" s="148">
        <v>0.2</v>
      </c>
      <c r="I10" s="149">
        <v>2E-3</v>
      </c>
      <c r="J10" s="150">
        <v>0.03</v>
      </c>
      <c r="K10" s="147">
        <v>0.04</v>
      </c>
      <c r="L10" s="148">
        <v>0.1</v>
      </c>
      <c r="M10" s="149"/>
      <c r="N10" s="151"/>
      <c r="O10" s="147">
        <v>7.4999999999999997E-2</v>
      </c>
      <c r="P10" s="148">
        <v>0.1</v>
      </c>
      <c r="Q10" s="149">
        <v>7.4999999999999997E-2</v>
      </c>
      <c r="R10" s="238">
        <v>0.1</v>
      </c>
      <c r="S10" s="241">
        <v>0.15</v>
      </c>
      <c r="T10" s="148">
        <v>0.2</v>
      </c>
      <c r="U10" s="69">
        <v>2</v>
      </c>
      <c r="V10" s="148">
        <v>3</v>
      </c>
      <c r="W10" s="136"/>
    </row>
    <row r="11" spans="1:23" s="46" customFormat="1" x14ac:dyDescent="0.25">
      <c r="A11" s="220" t="str">
        <f>'Eff Conc.'!A11</f>
        <v>Q4 2012</v>
      </c>
      <c r="B11" s="221">
        <f>'Eff Conc.'!B11</f>
        <v>41226</v>
      </c>
      <c r="C11" s="147">
        <v>7.0000000000000007E-2</v>
      </c>
      <c r="D11" s="148">
        <v>0.1</v>
      </c>
      <c r="E11" s="149">
        <v>7.0000000000000007E-2</v>
      </c>
      <c r="F11" s="150">
        <v>0.1</v>
      </c>
      <c r="G11" s="147">
        <v>0.5</v>
      </c>
      <c r="H11" s="148">
        <v>1</v>
      </c>
      <c r="I11" s="149">
        <v>4.0000000000000001E-3</v>
      </c>
      <c r="J11" s="150">
        <v>0.06</v>
      </c>
      <c r="K11" s="147">
        <v>0.04</v>
      </c>
      <c r="L11" s="148">
        <v>0.1</v>
      </c>
      <c r="M11" s="149"/>
      <c r="N11" s="151"/>
      <c r="O11" s="147">
        <v>7.4999999999999997E-2</v>
      </c>
      <c r="P11" s="148">
        <v>0.1</v>
      </c>
      <c r="Q11" s="149">
        <v>7.4999999999999997E-2</v>
      </c>
      <c r="R11" s="238">
        <v>0.1</v>
      </c>
      <c r="S11" s="241">
        <v>0.06</v>
      </c>
      <c r="T11" s="148">
        <v>0.1</v>
      </c>
      <c r="U11" s="69">
        <v>2</v>
      </c>
      <c r="V11" s="148">
        <v>3</v>
      </c>
      <c r="W11" s="136"/>
    </row>
    <row r="12" spans="1:23" s="46" customFormat="1" x14ac:dyDescent="0.25">
      <c r="A12" s="220" t="str">
        <f>'Eff Conc.'!A12</f>
        <v>Q4 2012</v>
      </c>
      <c r="B12" s="221">
        <f>'Eff Conc.'!B12</f>
        <v>41256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0.1</v>
      </c>
      <c r="H12" s="148">
        <v>0.2</v>
      </c>
      <c r="I12" s="149">
        <v>2E-3</v>
      </c>
      <c r="J12" s="150">
        <v>0.03</v>
      </c>
      <c r="K12" s="147">
        <v>0.04</v>
      </c>
      <c r="L12" s="148">
        <v>0.1</v>
      </c>
      <c r="M12" s="149"/>
      <c r="N12" s="151"/>
      <c r="O12" s="147">
        <v>1.4999999999999999E-2</v>
      </c>
      <c r="P12" s="148">
        <v>0.1</v>
      </c>
      <c r="Q12" s="149">
        <v>3.5000000000000003E-2</v>
      </c>
      <c r="R12" s="238">
        <v>0.05</v>
      </c>
      <c r="S12" s="241">
        <v>0.06</v>
      </c>
      <c r="T12" s="148">
        <v>0.1</v>
      </c>
      <c r="U12" s="69">
        <v>2</v>
      </c>
      <c r="V12" s="148">
        <v>3</v>
      </c>
      <c r="W12" s="136"/>
    </row>
    <row r="13" spans="1:23" s="46" customFormat="1" x14ac:dyDescent="0.25">
      <c r="A13" s="220" t="str">
        <f>'Eff Conc.'!A13</f>
        <v>Q1 2013</v>
      </c>
      <c r="B13" s="221">
        <f>'Eff Conc.'!B13</f>
        <v>41284</v>
      </c>
      <c r="C13" s="147">
        <v>7.0000000000000007E-2</v>
      </c>
      <c r="D13" s="148">
        <v>0.1</v>
      </c>
      <c r="E13" s="149">
        <v>7.0000000000000007E-2</v>
      </c>
      <c r="F13" s="150">
        <v>0.1</v>
      </c>
      <c r="G13" s="147">
        <v>0.5</v>
      </c>
      <c r="H13" s="148">
        <v>1</v>
      </c>
      <c r="I13" s="149">
        <v>4.0000000000000001E-3</v>
      </c>
      <c r="J13" s="150">
        <v>0.06</v>
      </c>
      <c r="K13" s="147">
        <v>0.04</v>
      </c>
      <c r="L13" s="148">
        <v>0.1</v>
      </c>
      <c r="M13" s="149"/>
      <c r="N13" s="151"/>
      <c r="O13" s="147">
        <v>3.5000000000000003E-2</v>
      </c>
      <c r="P13" s="148">
        <v>0.05</v>
      </c>
      <c r="Q13" s="149">
        <v>3.5000000000000003E-2</v>
      </c>
      <c r="R13" s="238">
        <v>0.05</v>
      </c>
      <c r="S13" s="241">
        <v>0.06</v>
      </c>
      <c r="T13" s="148">
        <v>0.1</v>
      </c>
      <c r="U13" s="69">
        <v>2</v>
      </c>
      <c r="V13" s="148">
        <v>3</v>
      </c>
      <c r="W13" s="136"/>
    </row>
    <row r="14" spans="1:23" s="46" customFormat="1" x14ac:dyDescent="0.25">
      <c r="A14" s="220" t="str">
        <f>'Eff Conc.'!A14</f>
        <v>Q1 2013</v>
      </c>
      <c r="B14" s="221">
        <f>'Eff Conc.'!B14</f>
        <v>41312</v>
      </c>
      <c r="C14" s="147">
        <v>7.0000000000000007E-2</v>
      </c>
      <c r="D14" s="148">
        <v>0.1</v>
      </c>
      <c r="E14" s="149">
        <v>7.0000000000000007E-2</v>
      </c>
      <c r="F14" s="150">
        <v>0.1</v>
      </c>
      <c r="G14" s="147">
        <v>0.48</v>
      </c>
      <c r="H14" s="148">
        <v>1</v>
      </c>
      <c r="I14" s="149">
        <v>4.0000000000000001E-3</v>
      </c>
      <c r="J14" s="150">
        <v>0.06</v>
      </c>
      <c r="K14" s="147">
        <v>0.04</v>
      </c>
      <c r="L14" s="148">
        <v>0.1</v>
      </c>
      <c r="M14" s="149"/>
      <c r="N14" s="151"/>
      <c r="O14" s="147">
        <v>7.4999999999999997E-2</v>
      </c>
      <c r="P14" s="148">
        <v>0.1</v>
      </c>
      <c r="Q14" s="149">
        <v>7.0000000000000001E-3</v>
      </c>
      <c r="R14" s="238">
        <v>0.01</v>
      </c>
      <c r="S14" s="241">
        <v>0.06</v>
      </c>
      <c r="T14" s="148">
        <v>0.1</v>
      </c>
      <c r="U14" s="147">
        <v>2</v>
      </c>
      <c r="V14" s="148">
        <v>3</v>
      </c>
      <c r="W14" s="136"/>
    </row>
    <row r="15" spans="1:23" s="46" customFormat="1" x14ac:dyDescent="0.25">
      <c r="A15" s="220" t="str">
        <f>'Eff Conc.'!A15</f>
        <v>Q1 2013</v>
      </c>
      <c r="B15" s="221">
        <f>'Eff Conc.'!B15</f>
        <v>41324</v>
      </c>
      <c r="C15" s="147">
        <v>7.0000000000000007E-2</v>
      </c>
      <c r="D15" s="148">
        <v>0.1</v>
      </c>
      <c r="E15" s="149">
        <v>7.0000000000000007E-2</v>
      </c>
      <c r="F15" s="150">
        <v>0.1</v>
      </c>
      <c r="G15" s="147"/>
      <c r="H15" s="148"/>
      <c r="I15" s="149">
        <v>2E-3</v>
      </c>
      <c r="J15" s="150">
        <v>0.03</v>
      </c>
      <c r="K15" s="147">
        <v>0.04</v>
      </c>
      <c r="L15" s="148">
        <v>0.1</v>
      </c>
      <c r="M15" s="149"/>
      <c r="N15" s="151"/>
      <c r="O15" s="147">
        <v>7.4999999999999997E-2</v>
      </c>
      <c r="P15" s="148">
        <v>0.1</v>
      </c>
      <c r="Q15" s="149">
        <v>3.5000000000000003E-2</v>
      </c>
      <c r="R15" s="238">
        <v>0.05</v>
      </c>
      <c r="S15" s="241">
        <v>0.06</v>
      </c>
      <c r="T15" s="148">
        <v>0.1</v>
      </c>
      <c r="U15" s="147">
        <v>2</v>
      </c>
      <c r="V15" s="148">
        <v>3</v>
      </c>
      <c r="W15" s="136" t="s">
        <v>219</v>
      </c>
    </row>
    <row r="16" spans="1:23" s="46" customFormat="1" x14ac:dyDescent="0.25">
      <c r="A16" s="220" t="str">
        <f>'Eff Conc.'!A16</f>
        <v>Q1 2013</v>
      </c>
      <c r="B16" s="221">
        <f>'Eff Conc.'!B16</f>
        <v>41346</v>
      </c>
      <c r="C16" s="147">
        <v>7.0000000000000007E-2</v>
      </c>
      <c r="D16" s="148">
        <v>0.1</v>
      </c>
      <c r="E16" s="149">
        <v>7.0000000000000007E-2</v>
      </c>
      <c r="F16" s="150">
        <v>0.1</v>
      </c>
      <c r="G16" s="147">
        <v>0.48</v>
      </c>
      <c r="H16" s="148">
        <v>1</v>
      </c>
      <c r="I16" s="149">
        <v>0.02</v>
      </c>
      <c r="J16" s="150">
        <v>0.3</v>
      </c>
      <c r="K16" s="147">
        <v>0.04</v>
      </c>
      <c r="L16" s="148">
        <v>0.1</v>
      </c>
      <c r="M16" s="149"/>
      <c r="N16" s="151"/>
      <c r="O16" s="147">
        <v>7.4999999999999997E-2</v>
      </c>
      <c r="P16" s="148">
        <v>0.1</v>
      </c>
      <c r="Q16" s="149">
        <v>7.0000000000000001E-3</v>
      </c>
      <c r="R16" s="238">
        <v>0.01</v>
      </c>
      <c r="S16" s="241">
        <v>0.06</v>
      </c>
      <c r="T16" s="148">
        <v>0.1</v>
      </c>
      <c r="U16" s="147">
        <v>2</v>
      </c>
      <c r="V16" s="148">
        <v>3</v>
      </c>
      <c r="W16" s="136"/>
    </row>
    <row r="17" spans="1:23" s="46" customFormat="1" x14ac:dyDescent="0.25">
      <c r="A17" s="220" t="str">
        <f>'Eff Conc.'!A17</f>
        <v>Q1 2013</v>
      </c>
      <c r="B17" s="221">
        <f>'Eff Conc.'!B17</f>
        <v>41353</v>
      </c>
      <c r="C17" s="147">
        <v>7.0000000000000007E-2</v>
      </c>
      <c r="D17" s="148">
        <v>0.1</v>
      </c>
      <c r="E17" s="149">
        <v>7.0000000000000007E-2</v>
      </c>
      <c r="F17" s="150">
        <v>0.1</v>
      </c>
      <c r="G17" s="147">
        <v>0.48</v>
      </c>
      <c r="H17" s="148">
        <v>1</v>
      </c>
      <c r="I17" s="149">
        <v>0.02</v>
      </c>
      <c r="J17" s="150">
        <v>0.3</v>
      </c>
      <c r="K17" s="147">
        <v>0.04</v>
      </c>
      <c r="L17" s="148">
        <v>0.1</v>
      </c>
      <c r="M17" s="149"/>
      <c r="N17" s="151"/>
      <c r="O17" s="147">
        <v>7.4999999999999997E-2</v>
      </c>
      <c r="P17" s="148">
        <v>0.1</v>
      </c>
      <c r="Q17" s="149">
        <v>7.4999999999999997E-2</v>
      </c>
      <c r="R17" s="238">
        <v>0.1</v>
      </c>
      <c r="S17" s="241">
        <v>0.06</v>
      </c>
      <c r="T17" s="148">
        <v>0.1</v>
      </c>
      <c r="U17" s="147">
        <v>2</v>
      </c>
      <c r="V17" s="148">
        <v>3</v>
      </c>
      <c r="W17" s="136"/>
    </row>
    <row r="18" spans="1:23" s="46" customFormat="1" x14ac:dyDescent="0.25">
      <c r="A18" s="220" t="str">
        <f>'Eff Conc.'!A18</f>
        <v>Q2 2013</v>
      </c>
      <c r="B18" s="221">
        <f>'Eff Conc.'!B18</f>
        <v>41380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0.48</v>
      </c>
      <c r="H18" s="148">
        <v>1</v>
      </c>
      <c r="I18" s="149">
        <v>2E-3</v>
      </c>
      <c r="J18" s="150">
        <v>0.03</v>
      </c>
      <c r="K18" s="147">
        <v>0.04</v>
      </c>
      <c r="L18" s="148">
        <v>0.1</v>
      </c>
      <c r="M18" s="149"/>
      <c r="N18" s="151"/>
      <c r="O18" s="147">
        <v>7.4999999999999997E-2</v>
      </c>
      <c r="P18" s="148">
        <v>0.1</v>
      </c>
      <c r="Q18" s="149">
        <v>7.4999999999999997E-2</v>
      </c>
      <c r="R18" s="238">
        <v>0.1</v>
      </c>
      <c r="S18" s="241">
        <v>0.06</v>
      </c>
      <c r="T18" s="148">
        <v>0.1</v>
      </c>
      <c r="U18" s="147">
        <v>2</v>
      </c>
      <c r="V18" s="148">
        <v>3</v>
      </c>
      <c r="W18" s="136"/>
    </row>
    <row r="19" spans="1:23" s="125" customFormat="1" x14ac:dyDescent="0.25">
      <c r="A19" s="220" t="str">
        <f>'Eff Conc.'!A19</f>
        <v>Q2 2013</v>
      </c>
      <c r="B19" s="221">
        <f>'Eff Conc.'!B19</f>
        <v>41396</v>
      </c>
      <c r="C19" s="147">
        <v>7.0000000000000007E-2</v>
      </c>
      <c r="D19" s="148">
        <v>0.1</v>
      </c>
      <c r="E19" s="149">
        <v>7.0000000000000007E-2</v>
      </c>
      <c r="F19" s="150">
        <v>0.1</v>
      </c>
      <c r="G19" s="147">
        <v>0.02</v>
      </c>
      <c r="H19" s="148">
        <v>0.05</v>
      </c>
      <c r="I19" s="149">
        <v>2E-3</v>
      </c>
      <c r="J19" s="150">
        <v>0.03</v>
      </c>
      <c r="K19" s="147">
        <v>0.04</v>
      </c>
      <c r="L19" s="148">
        <v>0.1</v>
      </c>
      <c r="M19" s="149"/>
      <c r="N19" s="151"/>
      <c r="O19" s="147">
        <v>7.4999999999999997E-2</v>
      </c>
      <c r="P19" s="148">
        <v>0.1</v>
      </c>
      <c r="Q19" s="149">
        <v>3.5000000000000003E-2</v>
      </c>
      <c r="R19" s="238">
        <v>0.05</v>
      </c>
      <c r="S19" s="241">
        <v>0.06</v>
      </c>
      <c r="T19" s="148">
        <v>0.1</v>
      </c>
      <c r="U19" s="147">
        <v>2</v>
      </c>
      <c r="V19" s="148">
        <v>3</v>
      </c>
      <c r="W19" s="136"/>
    </row>
    <row r="20" spans="1:23" s="125" customFormat="1" x14ac:dyDescent="0.25">
      <c r="A20" s="220" t="str">
        <f>'Eff Conc.'!A20</f>
        <v>Q2 2013</v>
      </c>
      <c r="B20" s="221">
        <f>'Eff Conc.'!B20</f>
        <v>41431</v>
      </c>
      <c r="C20" s="147">
        <v>0.14000000000000001</v>
      </c>
      <c r="D20" s="148">
        <v>0.2</v>
      </c>
      <c r="E20" s="149">
        <v>0.14000000000000001</v>
      </c>
      <c r="F20" s="150">
        <v>0.2</v>
      </c>
      <c r="G20" s="147">
        <v>0.48</v>
      </c>
      <c r="H20" s="148">
        <v>1</v>
      </c>
      <c r="I20" s="149">
        <v>0.02</v>
      </c>
      <c r="J20" s="150">
        <v>0.3</v>
      </c>
      <c r="K20" s="147">
        <v>0.04</v>
      </c>
      <c r="L20" s="148">
        <v>0.1</v>
      </c>
      <c r="M20" s="149"/>
      <c r="N20" s="151"/>
      <c r="O20" s="147">
        <v>7.4999999999999997E-2</v>
      </c>
      <c r="P20" s="148">
        <v>0.1</v>
      </c>
      <c r="Q20" s="149">
        <v>7.4999999999999997E-2</v>
      </c>
      <c r="R20" s="238">
        <v>0.1</v>
      </c>
      <c r="S20" s="241">
        <v>0.15</v>
      </c>
      <c r="T20" s="148">
        <v>0.2</v>
      </c>
      <c r="U20" s="147">
        <v>2</v>
      </c>
      <c r="V20" s="148">
        <v>3</v>
      </c>
      <c r="W20" s="136"/>
    </row>
    <row r="21" spans="1:23" s="125" customFormat="1" x14ac:dyDescent="0.25">
      <c r="A21" s="220" t="str">
        <f>'Eff Conc.'!A21</f>
        <v>Q3 2013</v>
      </c>
      <c r="B21" s="221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8"/>
      <c r="S21" s="241"/>
      <c r="T21" s="148"/>
      <c r="U21" s="147"/>
      <c r="V21" s="148"/>
      <c r="W21" s="136"/>
    </row>
    <row r="22" spans="1:23" s="125" customFormat="1" x14ac:dyDescent="0.25">
      <c r="A22" s="220" t="str">
        <f>'Eff Conc.'!A22</f>
        <v>Q3 2013</v>
      </c>
      <c r="B22" s="221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8"/>
      <c r="S22" s="241"/>
      <c r="T22" s="148"/>
      <c r="U22" s="147"/>
      <c r="V22" s="148"/>
      <c r="W22" s="136"/>
    </row>
    <row r="23" spans="1:23" s="125" customFormat="1" x14ac:dyDescent="0.25">
      <c r="A23" s="220" t="str">
        <f>'Eff Conc.'!A23</f>
        <v>Q3 2013</v>
      </c>
      <c r="B23" s="221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8"/>
      <c r="S23" s="241"/>
      <c r="T23" s="148"/>
      <c r="U23" s="147"/>
      <c r="V23" s="148"/>
      <c r="W23" s="136"/>
    </row>
    <row r="24" spans="1:23" s="125" customFormat="1" x14ac:dyDescent="0.25">
      <c r="A24" s="220">
        <f>'Eff Conc.'!A24</f>
        <v>0</v>
      </c>
      <c r="B24" s="221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8"/>
      <c r="S24" s="241"/>
      <c r="T24" s="148"/>
      <c r="U24" s="147"/>
      <c r="V24" s="148"/>
      <c r="W24" s="136"/>
    </row>
    <row r="25" spans="1:23" s="125" customFormat="1" x14ac:dyDescent="0.25">
      <c r="A25" s="220">
        <f>'Eff Conc.'!A25</f>
        <v>0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 x14ac:dyDescent="0.25">
      <c r="A26" s="220">
        <f>'Eff Conc.'!A26</f>
        <v>0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 x14ac:dyDescent="0.25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 x14ac:dyDescent="0.25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 x14ac:dyDescent="0.25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 x14ac:dyDescent="0.25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 x14ac:dyDescent="0.25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 x14ac:dyDescent="0.25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Richard Looker</cp:lastModifiedBy>
  <cp:lastPrinted>2013-01-14T22:30:52Z</cp:lastPrinted>
  <dcterms:created xsi:type="dcterms:W3CDTF">2012-05-04T22:10:30Z</dcterms:created>
  <dcterms:modified xsi:type="dcterms:W3CDTF">2013-08-14T00:19:39Z</dcterms:modified>
</cp:coreProperties>
</file>