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5521" windowWidth="17400" windowHeight="11640" activeTab="0"/>
  </bookViews>
  <sheets>
    <sheet name="Background" sheetId="1" r:id="rId1"/>
    <sheet name="2020 Targets Method_2" sheetId="2" r:id="rId2"/>
  </sheets>
  <definedNames/>
  <calcPr fullCalcOnLoad="1"/>
</workbook>
</file>

<file path=xl/sharedStrings.xml><?xml version="1.0" encoding="utf-8"?>
<sst xmlns="http://schemas.openxmlformats.org/spreadsheetml/2006/main" count="45" uniqueCount="45">
  <si>
    <t>Andrew Chastain-Howley February, 2009. Initial concept worksheet developed by Rich Mills September 2008</t>
  </si>
  <si>
    <t>GPCD Reduction With Basic Tools Only</t>
  </si>
  <si>
    <t>GPCD Target If Use Basic Tools Only (Row 1-Row 3)</t>
  </si>
  <si>
    <t>GPCD Target if 20% Reduction</t>
  </si>
  <si>
    <t>GPCD Exceedance from State Avg (Row 1-Row 7)</t>
  </si>
  <si>
    <t>% reduction</t>
  </si>
  <si>
    <t>% reduction beyond code and basic</t>
  </si>
  <si>
    <t>Those below the state average should complete all the basic tools, unless this means they would conserve more than 20%</t>
  </si>
  <si>
    <t>If they would conserve more than 20% with basic tools, then they are asked to reduce 20%</t>
  </si>
  <si>
    <t>20% reduction Exceedance from Statewide Reduction Target, MG (Row 13 x Row 9 x 365/1000000)</t>
  </si>
  <si>
    <t>Water Use Below State Avg ((Row 7) - Row 10) * (Row 9 *365/1000000))</t>
  </si>
  <si>
    <t>Extra savings from high performing Regions to allow statewide 20% reduction MG (Total of Row 11/Total of Row 14 x Row 14)</t>
  </si>
  <si>
    <t>Net Reduction to reach State Avg Target, MG (Row 14 - Row 15)</t>
  </si>
  <si>
    <t>Net GPCD reduction to reach State Avg (Row 16/Row 9/365 x 1000000)</t>
  </si>
  <si>
    <t>2020 GPCD Target HR 4-10 (Row 12 - Row 17)</t>
  </si>
  <si>
    <t>The weighted average is determined by starting at the baseline minus 20% (the minimum needed if the Region is above the statewide average)</t>
  </si>
  <si>
    <t xml:space="preserve">If the reduction using code and basic tools still means the Region is above the statewide goal, then all those Regions are treated the same and a weighted average is developed to determine the level of reduction required </t>
  </si>
  <si>
    <t>Baseline - Basic Tools (Row 4) or 20% reduction (Row 5), whichever is lower</t>
  </si>
  <si>
    <t>If Code + Basic Tools is still &gt; Statewide average, calculate 20% reduction (from Row 5)</t>
  </si>
  <si>
    <t>With 20% Reduction, GPCD amount above, or below (-) Statewide Target</t>
  </si>
  <si>
    <t>Recommended HR Targets for 2020:</t>
  </si>
  <si>
    <t>GPCD Baseline 2005 (Table 4-1)</t>
  </si>
  <si>
    <t>GPCD Maximum Reduction Target (Row 1-Row 2)</t>
  </si>
  <si>
    <t>HR</t>
  </si>
  <si>
    <t>2020 Population</t>
  </si>
  <si>
    <t>GPCD State Avg Target</t>
  </si>
  <si>
    <t>Total</t>
  </si>
  <si>
    <t>GPCD State Target or Better (Table A-5)</t>
  </si>
  <si>
    <t>Row</t>
  </si>
  <si>
    <t>20x2020 Agency Team</t>
  </si>
  <si>
    <t>Alternative Methodology for Calculation of Regional 2020 Conservation Targets</t>
  </si>
  <si>
    <t>Public Draft Technical Memorandum, Task 2 - Determining Conservation Targets, 5 September 2008</t>
  </si>
  <si>
    <t>Alternative Methodology:</t>
  </si>
  <si>
    <t>The Stakeholder proposed approach: Evaluate baseline minus code and basic tools</t>
  </si>
  <si>
    <t>After review of basic tools and public comment it was realized that a change in the targets was needed.</t>
  </si>
  <si>
    <t>20X2020 WATER CONSERVATION PLAN</t>
  </si>
  <si>
    <t>CALCULATION OF REGIONAL TARGETS</t>
  </si>
  <si>
    <t>BACKGROUND INFORMATION</t>
  </si>
  <si>
    <t>May 2009</t>
  </si>
  <si>
    <t>The attached spreadsheet is the basis for Table B-1, Regional Targets, in "20x2020 Water Conservation Plan," Draft, 30 April 2009 (http://www.waterboards.ca.gov/water_issues/hot_topics/20x2020/docs/comment043009/202020_final_report_draft.pdf).  Step-by-step explanation of the calculations can be found in Appendix B of the draft plan.</t>
  </si>
  <si>
    <t>During the development the the draft plan, a detailed analysis of establishing targets was presented in "Public Draft Technical Memorandum, Task 2 - Determining Conservation Targets" (http://www.waterboards.ca.gov/water_issues/hot_topics/20x2020/docs/targetsdrafttechnicalmemo.pdf).  Based on internal and public review, the attached spreadsheet is a revision of the approach in the technical memorandum.</t>
  </si>
  <si>
    <t xml:space="preserve">The data in the table are regional averages.  There are variations between water suppliers within regions.  The targets in the table do not represent gallons per capita per day (GPCD) or percent reduction targets for any individual water supplier. </t>
  </si>
  <si>
    <t>Rows 2 and 5 in the attached table were not used in the calculations of the targets and are omitted from Table B-1 in the draft plan.  The reference to Table A-5 in row 2 is referring to the first Table A-5 in the Public Draft Technical Memorandum for Task 2.</t>
  </si>
  <si>
    <t>The targets for regions with existing average GPCD above the 154 GPCD target are calculated by proportioning the necessary conservation based on 1) the amount of population and 2) the remaining exceedance of GPCD over the 154 GPCD target after achieving a minimum 20% reduction.  Note that Region 4 is the lone region for which average baseline consumption is above 192 GPCD and the average does not end up below 154 GPCD after basic tools, but which would end up well below 154 GPCD if 20% reduction is applied to the average.  For purposes of calculating its target, Region 4 is grouped with Regions 5-10.</t>
  </si>
  <si>
    <t>Based on the statewide average baseline GPCD of 192 GPCD, a 20% reduction would result in 154 GPCD by 2020.  Regions that already have an average below 154 GPCD, are expected to implement minimum conservation measures, "basic tools," but no more than a 20% reduction.  The basic tools are the basic measures shown in Table 7 of the draft plan.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</si>
</sst>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0.0%"/>
  </numFmts>
  <fonts count="4">
    <font>
      <sz val="10"/>
      <name val="Arial"/>
      <family val="0"/>
    </font>
    <font>
      <b/>
      <sz val="10"/>
      <name val="Arial"/>
      <family val="2"/>
    </font>
    <font>
      <u val="single"/>
      <sz val="10"/>
      <color indexed="12"/>
      <name val="Arial"/>
      <family val="0"/>
    </font>
    <font>
      <u val="single"/>
      <sz val="10"/>
      <color indexed="61"/>
      <name val="Arial"/>
      <family val="0"/>
    </font>
  </fonts>
  <fills count="6">
    <fill>
      <patternFill/>
    </fill>
    <fill>
      <patternFill patternType="gray125"/>
    </fill>
    <fill>
      <patternFill patternType="solid">
        <fgColor indexed="43"/>
        <bgColor indexed="64"/>
      </patternFill>
    </fill>
    <fill>
      <patternFill patternType="solid">
        <fgColor indexed="49"/>
        <bgColor indexed="64"/>
      </patternFill>
    </fill>
    <fill>
      <patternFill patternType="solid">
        <fgColor indexed="15"/>
        <bgColor indexed="64"/>
      </patternFill>
    </fill>
    <fill>
      <patternFill patternType="solid">
        <fgColor indexed="52"/>
        <bgColor indexed="64"/>
      </patternFill>
    </fill>
  </fills>
  <borders count="19">
    <border>
      <left/>
      <right/>
      <top/>
      <bottom/>
      <diagonal/>
    </border>
    <border>
      <left style="hair"/>
      <right style="hair"/>
      <top style="medium"/>
      <bottom style="mediu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style="hair"/>
      <top style="hair"/>
      <bottom style="medium"/>
    </border>
    <border>
      <left style="medium"/>
      <right style="hair"/>
      <top style="medium"/>
      <bottom style="medium"/>
    </border>
    <border>
      <left style="hair"/>
      <right style="medium"/>
      <top style="medium"/>
      <bottom style="medium"/>
    </border>
    <border>
      <left style="medium"/>
      <right style="hair"/>
      <top>
        <color indexed="63"/>
      </top>
      <bottom>
        <color indexed="63"/>
      </bottom>
    </border>
    <border>
      <left style="hair"/>
      <right style="medium"/>
      <top>
        <color indexed="63"/>
      </top>
      <bottom>
        <color indexed="63"/>
      </bottom>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1" xfId="0" applyBorder="1" applyAlignment="1">
      <alignment/>
    </xf>
    <xf numFmtId="0" fontId="0" fillId="0" borderId="2" xfId="0" applyBorder="1" applyAlignment="1">
      <alignment/>
    </xf>
    <xf numFmtId="0" fontId="1" fillId="0" borderId="2" xfId="0" applyFont="1" applyBorder="1" applyAlignment="1">
      <alignment/>
    </xf>
    <xf numFmtId="10" fontId="0" fillId="0" borderId="0" xfId="0" applyNumberFormat="1" applyAlignment="1">
      <alignment/>
    </xf>
    <xf numFmtId="0" fontId="0" fillId="0" borderId="3" xfId="0" applyFill="1" applyBorder="1" applyAlignment="1">
      <alignment/>
    </xf>
    <xf numFmtId="0" fontId="0" fillId="0" borderId="4" xfId="0" applyFill="1" applyBorder="1" applyAlignment="1">
      <alignment/>
    </xf>
    <xf numFmtId="3" fontId="0" fillId="0" borderId="4" xfId="0" applyNumberFormat="1" applyFill="1" applyBorder="1" applyAlignment="1">
      <alignment/>
    </xf>
    <xf numFmtId="1" fontId="0" fillId="0" borderId="4" xfId="0" applyNumberFormat="1" applyFill="1" applyBorder="1" applyAlignment="1">
      <alignment/>
    </xf>
    <xf numFmtId="0" fontId="0" fillId="0" borderId="5" xfId="0" applyFill="1" applyBorder="1" applyAlignment="1">
      <alignment wrapText="1"/>
    </xf>
    <xf numFmtId="10" fontId="0" fillId="0" borderId="5" xfId="0" applyNumberFormat="1" applyFill="1" applyBorder="1" applyAlignment="1">
      <alignment/>
    </xf>
    <xf numFmtId="0" fontId="0" fillId="0" borderId="6" xfId="0" applyBorder="1" applyAlignment="1">
      <alignment horizontal="center"/>
    </xf>
    <xf numFmtId="0" fontId="0" fillId="0" borderId="7" xfId="0" applyBorder="1" applyAlignment="1">
      <alignment/>
    </xf>
    <xf numFmtId="0" fontId="0" fillId="0" borderId="8" xfId="0" applyBorder="1" applyAlignment="1">
      <alignment horizontal="center"/>
    </xf>
    <xf numFmtId="0" fontId="0" fillId="0" borderId="9" xfId="0" applyBorder="1" applyAlignment="1">
      <alignment/>
    </xf>
    <xf numFmtId="0" fontId="0" fillId="0" borderId="10" xfId="0" applyFill="1" applyBorder="1" applyAlignment="1">
      <alignment horizontal="center"/>
    </xf>
    <xf numFmtId="0" fontId="0" fillId="0" borderId="11" xfId="0" applyFill="1" applyBorder="1" applyAlignment="1">
      <alignment/>
    </xf>
    <xf numFmtId="0" fontId="0" fillId="0" borderId="12" xfId="0" applyFill="1" applyBorder="1" applyAlignment="1">
      <alignment horizontal="center"/>
    </xf>
    <xf numFmtId="0" fontId="0" fillId="0" borderId="13" xfId="0" applyFill="1" applyBorder="1" applyAlignment="1">
      <alignment/>
    </xf>
    <xf numFmtId="3" fontId="1" fillId="0" borderId="13" xfId="0" applyNumberFormat="1" applyFont="1" applyFill="1" applyBorder="1" applyAlignment="1">
      <alignment/>
    </xf>
    <xf numFmtId="0" fontId="0" fillId="0" borderId="14" xfId="0" applyFill="1" applyBorder="1" applyAlignment="1">
      <alignment horizontal="center"/>
    </xf>
    <xf numFmtId="0" fontId="0" fillId="0" borderId="15" xfId="0" applyFill="1" applyBorder="1" applyAlignment="1">
      <alignment/>
    </xf>
    <xf numFmtId="0" fontId="0" fillId="0" borderId="16" xfId="0" applyFill="1" applyBorder="1" applyAlignment="1">
      <alignment horizontal="center"/>
    </xf>
    <xf numFmtId="0" fontId="1" fillId="0" borderId="17" xfId="0" applyFont="1" applyFill="1" applyBorder="1" applyAlignment="1">
      <alignment wrapText="1"/>
    </xf>
    <xf numFmtId="1" fontId="0" fillId="0" borderId="17" xfId="0" applyNumberFormat="1" applyFill="1" applyBorder="1" applyAlignment="1">
      <alignment/>
    </xf>
    <xf numFmtId="0" fontId="0" fillId="0" borderId="18" xfId="0" applyFill="1" applyBorder="1" applyAlignment="1">
      <alignment/>
    </xf>
    <xf numFmtId="0" fontId="0" fillId="0" borderId="12" xfId="0" applyFill="1" applyBorder="1" applyAlignment="1">
      <alignment horizontal="center" vertical="top"/>
    </xf>
    <xf numFmtId="3" fontId="0" fillId="0" borderId="17" xfId="0" applyNumberFormat="1" applyFill="1" applyBorder="1" applyAlignment="1">
      <alignment/>
    </xf>
    <xf numFmtId="0" fontId="0" fillId="2" borderId="13" xfId="0" applyFill="1" applyBorder="1" applyAlignment="1">
      <alignment/>
    </xf>
    <xf numFmtId="0" fontId="0" fillId="2" borderId="4" xfId="0" applyFill="1" applyBorder="1" applyAlignment="1">
      <alignment wrapText="1"/>
    </xf>
    <xf numFmtId="3" fontId="0" fillId="2" borderId="4" xfId="0" applyNumberFormat="1" applyFill="1" applyBorder="1" applyAlignment="1">
      <alignment/>
    </xf>
    <xf numFmtId="0" fontId="0" fillId="2" borderId="0" xfId="0" applyFill="1" applyBorder="1" applyAlignment="1">
      <alignment wrapText="1"/>
    </xf>
    <xf numFmtId="178" fontId="0" fillId="2" borderId="0" xfId="0" applyNumberFormat="1" applyFill="1" applyAlignment="1">
      <alignment/>
    </xf>
    <xf numFmtId="3" fontId="0" fillId="2" borderId="4" xfId="0" applyNumberFormat="1" applyFill="1" applyBorder="1" applyAlignment="1">
      <alignment horizontal="right"/>
    </xf>
    <xf numFmtId="1" fontId="0" fillId="2" borderId="4" xfId="0" applyNumberFormat="1" applyFill="1" applyBorder="1" applyAlignment="1">
      <alignment horizontal="right"/>
    </xf>
    <xf numFmtId="0" fontId="0" fillId="3" borderId="3" xfId="0" applyFill="1" applyBorder="1" applyAlignment="1">
      <alignment/>
    </xf>
    <xf numFmtId="0" fontId="0" fillId="4" borderId="3" xfId="0" applyFill="1" applyBorder="1" applyAlignment="1">
      <alignment/>
    </xf>
    <xf numFmtId="0" fontId="0" fillId="5" borderId="3" xfId="0" applyFill="1" applyBorder="1" applyAlignment="1">
      <alignment/>
    </xf>
    <xf numFmtId="0" fontId="0" fillId="0" borderId="0" xfId="0" applyAlignment="1">
      <alignment wrapText="1"/>
    </xf>
    <xf numFmtId="0" fontId="0" fillId="0" borderId="0" xfId="0" applyAlignment="1">
      <alignment vertical="top"/>
    </xf>
    <xf numFmtId="17" fontId="0" fillId="0" borderId="0" xfId="0" applyNumberFormat="1" applyAlignment="1" quotePrefix="1">
      <alignment/>
    </xf>
    <xf numFmtId="0" fontId="1"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7"/>
  <sheetViews>
    <sheetView tabSelected="1" workbookViewId="0" topLeftCell="A1">
      <selection activeCell="C15" sqref="C15"/>
    </sheetView>
  </sheetViews>
  <sheetFormatPr defaultColWidth="9.140625" defaultRowHeight="12.75"/>
  <cols>
    <col min="1" max="1" width="91.57421875" style="0" customWidth="1"/>
  </cols>
  <sheetData>
    <row r="1" ht="12.75">
      <c r="A1" s="41" t="s">
        <v>35</v>
      </c>
    </row>
    <row r="2" ht="12.75">
      <c r="A2" s="41" t="s">
        <v>36</v>
      </c>
    </row>
    <row r="3" ht="12.75">
      <c r="A3" s="41" t="s">
        <v>37</v>
      </c>
    </row>
    <row r="4" ht="12.75">
      <c r="A4" s="40" t="s">
        <v>38</v>
      </c>
    </row>
    <row r="6" ht="51">
      <c r="A6" s="42" t="s">
        <v>39</v>
      </c>
    </row>
    <row r="8" ht="63.75">
      <c r="A8" s="38" t="s">
        <v>40</v>
      </c>
    </row>
    <row r="10" ht="38.25">
      <c r="A10" s="38" t="s">
        <v>41</v>
      </c>
    </row>
    <row r="12" ht="51">
      <c r="A12" s="38" t="s">
        <v>44</v>
      </c>
    </row>
    <row r="13" ht="12.75">
      <c r="A13" s="38"/>
    </row>
    <row r="14" ht="89.25">
      <c r="A14" s="42" t="s">
        <v>43</v>
      </c>
    </row>
    <row r="15" ht="12.75">
      <c r="A15" s="38"/>
    </row>
    <row r="16" ht="38.25">
      <c r="A16" s="38" t="s">
        <v>42</v>
      </c>
    </row>
    <row r="17" ht="12.75">
      <c r="A17" s="38"/>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workbookViewId="0" topLeftCell="A22">
      <selection activeCell="B32" sqref="B32"/>
    </sheetView>
  </sheetViews>
  <sheetFormatPr defaultColWidth="9.140625" defaultRowHeight="12.75"/>
  <cols>
    <col min="1" max="1" width="7.421875" style="0" customWidth="1"/>
    <col min="2" max="2" width="45.7109375" style="0" customWidth="1"/>
    <col min="3" max="3" width="13.7109375" style="0" bestFit="1" customWidth="1"/>
    <col min="4" max="5" width="8.8515625" style="0" customWidth="1"/>
    <col min="6" max="6" width="10.7109375" style="0" customWidth="1"/>
    <col min="7" max="16384" width="8.8515625" style="0" customWidth="1"/>
  </cols>
  <sheetData>
    <row r="1" ht="12.75">
      <c r="A1" t="s">
        <v>29</v>
      </c>
    </row>
    <row r="2" ht="12.75">
      <c r="A2" t="s">
        <v>31</v>
      </c>
    </row>
    <row r="3" ht="12.75">
      <c r="A3" t="s">
        <v>30</v>
      </c>
    </row>
    <row r="4" ht="12.75">
      <c r="A4" t="s">
        <v>0</v>
      </c>
    </row>
    <row r="5" ht="13.5" thickBot="1"/>
    <row r="6" spans="1:13" ht="13.5" thickBot="1">
      <c r="A6" s="11" t="s">
        <v>28</v>
      </c>
      <c r="B6" s="1" t="s">
        <v>23</v>
      </c>
      <c r="C6" s="1">
        <v>1</v>
      </c>
      <c r="D6" s="1">
        <v>2</v>
      </c>
      <c r="E6" s="1">
        <v>3</v>
      </c>
      <c r="F6" s="1">
        <v>4</v>
      </c>
      <c r="G6" s="1">
        <v>5</v>
      </c>
      <c r="H6" s="1">
        <v>6</v>
      </c>
      <c r="I6" s="1">
        <v>7</v>
      </c>
      <c r="J6" s="1">
        <v>8</v>
      </c>
      <c r="K6" s="1">
        <v>9</v>
      </c>
      <c r="L6" s="1">
        <v>10</v>
      </c>
      <c r="M6" s="12" t="s">
        <v>26</v>
      </c>
    </row>
    <row r="7" spans="1:13" ht="12.75">
      <c r="A7" s="13"/>
      <c r="B7" s="3" t="s">
        <v>32</v>
      </c>
      <c r="C7" s="2"/>
      <c r="D7" s="2"/>
      <c r="E7" s="2"/>
      <c r="F7" s="2"/>
      <c r="G7" s="2"/>
      <c r="H7" s="2"/>
      <c r="I7" s="2"/>
      <c r="J7" s="2"/>
      <c r="K7" s="2"/>
      <c r="L7" s="2"/>
      <c r="M7" s="14"/>
    </row>
    <row r="8" spans="1:13" ht="12.75">
      <c r="A8" s="15">
        <v>1</v>
      </c>
      <c r="B8" s="5" t="s">
        <v>21</v>
      </c>
      <c r="C8" s="36">
        <v>165</v>
      </c>
      <c r="D8" s="36">
        <v>157</v>
      </c>
      <c r="E8" s="36">
        <v>154</v>
      </c>
      <c r="F8" s="37">
        <v>180</v>
      </c>
      <c r="G8" s="35">
        <v>253</v>
      </c>
      <c r="H8" s="35">
        <v>248</v>
      </c>
      <c r="I8" s="35">
        <v>285</v>
      </c>
      <c r="J8" s="35">
        <v>243</v>
      </c>
      <c r="K8" s="35">
        <v>237</v>
      </c>
      <c r="L8" s="35">
        <v>346</v>
      </c>
      <c r="M8" s="16"/>
    </row>
    <row r="9" spans="1:13" ht="12.75">
      <c r="A9" s="17">
        <f>A8+1</f>
        <v>2</v>
      </c>
      <c r="B9" s="6" t="s">
        <v>27</v>
      </c>
      <c r="C9" s="6">
        <v>135</v>
      </c>
      <c r="D9" s="6">
        <v>143</v>
      </c>
      <c r="E9" s="6">
        <v>133</v>
      </c>
      <c r="F9" s="6">
        <v>144</v>
      </c>
      <c r="G9" s="6">
        <v>146</v>
      </c>
      <c r="H9" s="6">
        <v>153</v>
      </c>
      <c r="I9" s="6">
        <v>150</v>
      </c>
      <c r="J9" s="6">
        <v>149</v>
      </c>
      <c r="K9" s="6">
        <v>151</v>
      </c>
      <c r="L9" s="6">
        <v>150</v>
      </c>
      <c r="M9" s="18"/>
    </row>
    <row r="10" spans="1:13" ht="12.75">
      <c r="A10" s="17">
        <v>3</v>
      </c>
      <c r="B10" s="6" t="s">
        <v>1</v>
      </c>
      <c r="C10" s="6">
        <v>28</v>
      </c>
      <c r="D10" s="6">
        <v>26</v>
      </c>
      <c r="E10" s="6">
        <v>32</v>
      </c>
      <c r="F10" s="6">
        <v>24</v>
      </c>
      <c r="G10" s="6">
        <v>28</v>
      </c>
      <c r="H10" s="6">
        <v>33</v>
      </c>
      <c r="I10" s="6">
        <v>32</v>
      </c>
      <c r="J10" s="6">
        <v>36</v>
      </c>
      <c r="K10" s="6">
        <v>43</v>
      </c>
      <c r="L10" s="6">
        <v>56</v>
      </c>
      <c r="M10" s="18"/>
    </row>
    <row r="11" spans="1:13" ht="12.75">
      <c r="A11" s="17">
        <v>4</v>
      </c>
      <c r="B11" s="6" t="s">
        <v>2</v>
      </c>
      <c r="C11" s="6">
        <f aca="true" t="shared" si="0" ref="C11:L11">C8-C10</f>
        <v>137</v>
      </c>
      <c r="D11" s="6">
        <f t="shared" si="0"/>
        <v>131</v>
      </c>
      <c r="E11" s="6">
        <f t="shared" si="0"/>
        <v>122</v>
      </c>
      <c r="F11" s="6">
        <f t="shared" si="0"/>
        <v>156</v>
      </c>
      <c r="G11" s="6">
        <f t="shared" si="0"/>
        <v>225</v>
      </c>
      <c r="H11" s="6">
        <f t="shared" si="0"/>
        <v>215</v>
      </c>
      <c r="I11" s="6">
        <f t="shared" si="0"/>
        <v>253</v>
      </c>
      <c r="J11" s="6">
        <f t="shared" si="0"/>
        <v>207</v>
      </c>
      <c r="K11" s="6">
        <f t="shared" si="0"/>
        <v>194</v>
      </c>
      <c r="L11" s="6">
        <f t="shared" si="0"/>
        <v>290</v>
      </c>
      <c r="M11" s="18"/>
    </row>
    <row r="12" spans="1:13" ht="12.75">
      <c r="A12" s="17">
        <v>5</v>
      </c>
      <c r="B12" s="6" t="s">
        <v>3</v>
      </c>
      <c r="C12" s="8">
        <f aca="true" t="shared" si="1" ref="C12:L12">C8*0.8</f>
        <v>132</v>
      </c>
      <c r="D12" s="8">
        <f t="shared" si="1"/>
        <v>125.60000000000001</v>
      </c>
      <c r="E12" s="8">
        <f t="shared" si="1"/>
        <v>123.2</v>
      </c>
      <c r="F12" s="8">
        <f t="shared" si="1"/>
        <v>144</v>
      </c>
      <c r="G12" s="8">
        <f t="shared" si="1"/>
        <v>202.4</v>
      </c>
      <c r="H12" s="8">
        <f t="shared" si="1"/>
        <v>198.4</v>
      </c>
      <c r="I12" s="8">
        <f t="shared" si="1"/>
        <v>228</v>
      </c>
      <c r="J12" s="8">
        <f t="shared" si="1"/>
        <v>194.4</v>
      </c>
      <c r="K12" s="8">
        <f t="shared" si="1"/>
        <v>189.60000000000002</v>
      </c>
      <c r="L12" s="8">
        <f t="shared" si="1"/>
        <v>276.8</v>
      </c>
      <c r="M12" s="18"/>
    </row>
    <row r="13" spans="1:13" ht="12.75">
      <c r="A13" s="17">
        <v>6</v>
      </c>
      <c r="B13" s="6" t="s">
        <v>22</v>
      </c>
      <c r="C13" s="6">
        <f aca="true" t="shared" si="2" ref="C13:L13">C8-C9</f>
        <v>30</v>
      </c>
      <c r="D13" s="6">
        <f t="shared" si="2"/>
        <v>14</v>
      </c>
      <c r="E13" s="6">
        <f t="shared" si="2"/>
        <v>21</v>
      </c>
      <c r="F13" s="6">
        <f t="shared" si="2"/>
        <v>36</v>
      </c>
      <c r="G13" s="6">
        <f t="shared" si="2"/>
        <v>107</v>
      </c>
      <c r="H13" s="6">
        <f t="shared" si="2"/>
        <v>95</v>
      </c>
      <c r="I13" s="6">
        <f t="shared" si="2"/>
        <v>135</v>
      </c>
      <c r="J13" s="6">
        <f t="shared" si="2"/>
        <v>94</v>
      </c>
      <c r="K13" s="6">
        <f t="shared" si="2"/>
        <v>86</v>
      </c>
      <c r="L13" s="6">
        <f t="shared" si="2"/>
        <v>196</v>
      </c>
      <c r="M13" s="18"/>
    </row>
    <row r="14" spans="1:13" ht="12.75">
      <c r="A14" s="17">
        <v>7</v>
      </c>
      <c r="B14" s="6" t="s">
        <v>25</v>
      </c>
      <c r="C14" s="6">
        <v>154</v>
      </c>
      <c r="D14" s="6">
        <v>154</v>
      </c>
      <c r="E14" s="6">
        <v>154</v>
      </c>
      <c r="F14" s="6">
        <v>154</v>
      </c>
      <c r="G14" s="6">
        <v>154</v>
      </c>
      <c r="H14" s="6">
        <v>154</v>
      </c>
      <c r="I14" s="6">
        <v>154</v>
      </c>
      <c r="J14" s="6">
        <v>154</v>
      </c>
      <c r="K14" s="6">
        <v>154</v>
      </c>
      <c r="L14" s="6">
        <v>154</v>
      </c>
      <c r="M14" s="18"/>
    </row>
    <row r="15" spans="1:13" ht="12.75">
      <c r="A15" s="17">
        <f>A14+1</f>
        <v>8</v>
      </c>
      <c r="B15" s="6" t="s">
        <v>4</v>
      </c>
      <c r="C15" s="6">
        <f aca="true" t="shared" si="3" ref="C15:L15">C8-C14</f>
        <v>11</v>
      </c>
      <c r="D15" s="6">
        <f t="shared" si="3"/>
        <v>3</v>
      </c>
      <c r="E15" s="6">
        <f t="shared" si="3"/>
        <v>0</v>
      </c>
      <c r="F15" s="6">
        <f t="shared" si="3"/>
        <v>26</v>
      </c>
      <c r="G15" s="6">
        <f t="shared" si="3"/>
        <v>99</v>
      </c>
      <c r="H15" s="6">
        <f t="shared" si="3"/>
        <v>94</v>
      </c>
      <c r="I15" s="6">
        <f t="shared" si="3"/>
        <v>131</v>
      </c>
      <c r="J15" s="6">
        <f t="shared" si="3"/>
        <v>89</v>
      </c>
      <c r="K15" s="6">
        <f t="shared" si="3"/>
        <v>83</v>
      </c>
      <c r="L15" s="6">
        <f t="shared" si="3"/>
        <v>192</v>
      </c>
      <c r="M15" s="18"/>
    </row>
    <row r="16" spans="1:13" ht="12.75">
      <c r="A16" s="17">
        <f>A15+1</f>
        <v>9</v>
      </c>
      <c r="B16" s="6" t="s">
        <v>24</v>
      </c>
      <c r="C16" s="7">
        <v>763296</v>
      </c>
      <c r="D16" s="7">
        <v>7037805</v>
      </c>
      <c r="E16" s="7">
        <v>1719563</v>
      </c>
      <c r="F16" s="7">
        <v>22537558</v>
      </c>
      <c r="G16" s="7">
        <v>3631063</v>
      </c>
      <c r="H16" s="7">
        <v>2795598</v>
      </c>
      <c r="I16" s="7">
        <v>2961357</v>
      </c>
      <c r="J16" s="7">
        <v>119832</v>
      </c>
      <c r="K16" s="7">
        <v>1376567</v>
      </c>
      <c r="L16" s="7">
        <v>1193284</v>
      </c>
      <c r="M16" s="18"/>
    </row>
    <row r="17" spans="1:13" ht="25.5">
      <c r="A17" s="26">
        <f>A16+1</f>
        <v>10</v>
      </c>
      <c r="B17" s="29" t="s">
        <v>17</v>
      </c>
      <c r="C17" s="30">
        <f aca="true" t="shared" si="4" ref="C17:L17">IF(C12&gt;C11,C12,C11)</f>
        <v>137</v>
      </c>
      <c r="D17" s="30">
        <f t="shared" si="4"/>
        <v>131</v>
      </c>
      <c r="E17" s="30">
        <f t="shared" si="4"/>
        <v>123.2</v>
      </c>
      <c r="F17" s="30">
        <f t="shared" si="4"/>
        <v>156</v>
      </c>
      <c r="G17" s="30">
        <f t="shared" si="4"/>
        <v>225</v>
      </c>
      <c r="H17" s="30">
        <f t="shared" si="4"/>
        <v>215</v>
      </c>
      <c r="I17" s="30">
        <f t="shared" si="4"/>
        <v>253</v>
      </c>
      <c r="J17" s="30">
        <f t="shared" si="4"/>
        <v>207</v>
      </c>
      <c r="K17" s="30">
        <f t="shared" si="4"/>
        <v>194</v>
      </c>
      <c r="L17" s="30">
        <f t="shared" si="4"/>
        <v>290</v>
      </c>
      <c r="M17" s="18"/>
    </row>
    <row r="18" spans="1:13" ht="25.5">
      <c r="A18" s="26">
        <v>11</v>
      </c>
      <c r="B18" s="29" t="s">
        <v>10</v>
      </c>
      <c r="C18" s="33">
        <f aca="true" t="shared" si="5" ref="C18:L18">IF(C17&gt;C14,"N/A",(C14-C17)*C16*365/1000000)</f>
        <v>4736.25168</v>
      </c>
      <c r="D18" s="33">
        <f t="shared" si="5"/>
        <v>59082.372975</v>
      </c>
      <c r="E18" s="33">
        <f t="shared" si="5"/>
        <v>19331.327246</v>
      </c>
      <c r="F18" s="33" t="str">
        <f t="shared" si="5"/>
        <v>N/A</v>
      </c>
      <c r="G18" s="33" t="str">
        <f t="shared" si="5"/>
        <v>N/A</v>
      </c>
      <c r="H18" s="33" t="str">
        <f t="shared" si="5"/>
        <v>N/A</v>
      </c>
      <c r="I18" s="33" t="str">
        <f t="shared" si="5"/>
        <v>N/A</v>
      </c>
      <c r="J18" s="33" t="str">
        <f t="shared" si="5"/>
        <v>N/A</v>
      </c>
      <c r="K18" s="33" t="str">
        <f t="shared" si="5"/>
        <v>N/A</v>
      </c>
      <c r="L18" s="33" t="str">
        <f t="shared" si="5"/>
        <v>N/A</v>
      </c>
      <c r="M18" s="19">
        <f>SUM(C18:F18)</f>
        <v>83149.951901</v>
      </c>
    </row>
    <row r="19" spans="1:13" ht="25.5">
      <c r="A19" s="26">
        <v>12</v>
      </c>
      <c r="B19" s="29" t="s">
        <v>18</v>
      </c>
      <c r="C19" s="33" t="str">
        <f aca="true" t="shared" si="6" ref="C19:L19">IF(C11&lt;C14,"N/A",C12)</f>
        <v>N/A</v>
      </c>
      <c r="D19" s="33" t="str">
        <f t="shared" si="6"/>
        <v>N/A</v>
      </c>
      <c r="E19" s="33" t="str">
        <f t="shared" si="6"/>
        <v>N/A</v>
      </c>
      <c r="F19" s="33">
        <f t="shared" si="6"/>
        <v>144</v>
      </c>
      <c r="G19" s="33">
        <f t="shared" si="6"/>
        <v>202.4</v>
      </c>
      <c r="H19" s="33">
        <f t="shared" si="6"/>
        <v>198.4</v>
      </c>
      <c r="I19" s="33">
        <f t="shared" si="6"/>
        <v>228</v>
      </c>
      <c r="J19" s="33">
        <f t="shared" si="6"/>
        <v>194.4</v>
      </c>
      <c r="K19" s="33">
        <f t="shared" si="6"/>
        <v>189.60000000000002</v>
      </c>
      <c r="L19" s="33">
        <f t="shared" si="6"/>
        <v>276.8</v>
      </c>
      <c r="M19" s="28"/>
    </row>
    <row r="20" spans="1:13" ht="25.5">
      <c r="A20" s="26">
        <v>13</v>
      </c>
      <c r="B20" s="29" t="s">
        <v>19</v>
      </c>
      <c r="C20" s="33"/>
      <c r="D20" s="33"/>
      <c r="E20" s="33"/>
      <c r="F20" s="33">
        <f aca="true" t="shared" si="7" ref="F20:L20">F19-F14</f>
        <v>-10</v>
      </c>
      <c r="G20" s="33">
        <f t="shared" si="7"/>
        <v>48.400000000000006</v>
      </c>
      <c r="H20" s="33">
        <f t="shared" si="7"/>
        <v>44.400000000000006</v>
      </c>
      <c r="I20" s="33">
        <f t="shared" si="7"/>
        <v>74</v>
      </c>
      <c r="J20" s="33">
        <f t="shared" si="7"/>
        <v>40.400000000000006</v>
      </c>
      <c r="K20" s="33">
        <f t="shared" si="7"/>
        <v>35.60000000000002</v>
      </c>
      <c r="L20" s="33">
        <f t="shared" si="7"/>
        <v>122.80000000000001</v>
      </c>
      <c r="M20" s="19"/>
    </row>
    <row r="21" spans="1:13" ht="38.25">
      <c r="A21" s="26">
        <v>14</v>
      </c>
      <c r="B21" s="29" t="s">
        <v>9</v>
      </c>
      <c r="C21" s="33"/>
      <c r="D21" s="33"/>
      <c r="E21" s="33"/>
      <c r="F21" s="33">
        <f aca="true" t="shared" si="8" ref="F21:L21">F20*F16*365/1000000</f>
        <v>-82262.0867</v>
      </c>
      <c r="G21" s="33">
        <f t="shared" si="8"/>
        <v>64146.358958000004</v>
      </c>
      <c r="H21" s="33">
        <f t="shared" si="8"/>
        <v>45305.46118800001</v>
      </c>
      <c r="I21" s="33">
        <f t="shared" si="8"/>
        <v>79986.25257</v>
      </c>
      <c r="J21" s="33">
        <f t="shared" si="8"/>
        <v>1767.0426720000003</v>
      </c>
      <c r="K21" s="33">
        <f t="shared" si="8"/>
        <v>17887.11159800001</v>
      </c>
      <c r="L21" s="33">
        <f t="shared" si="8"/>
        <v>53485.375448000006</v>
      </c>
      <c r="M21" s="19">
        <f>SUM(C21:L21)</f>
        <v>180315.51573400002</v>
      </c>
    </row>
    <row r="22" spans="1:13" ht="38.25">
      <c r="A22" s="26">
        <f>A21+1</f>
        <v>15</v>
      </c>
      <c r="B22" s="29" t="s">
        <v>11</v>
      </c>
      <c r="C22" s="33"/>
      <c r="D22" s="33"/>
      <c r="E22" s="33"/>
      <c r="F22" s="33">
        <f aca="true" t="shared" si="9" ref="F22:L22">$M$18/$M$21*F21</f>
        <v>-37933.99877174926</v>
      </c>
      <c r="G22" s="33">
        <f t="shared" si="9"/>
        <v>29580.18693105872</v>
      </c>
      <c r="H22" s="33">
        <f t="shared" si="9"/>
        <v>20891.97317990143</v>
      </c>
      <c r="I22" s="33">
        <f t="shared" si="9"/>
        <v>36884.53002429376</v>
      </c>
      <c r="J22" s="33">
        <f t="shared" si="9"/>
        <v>814.8467567292643</v>
      </c>
      <c r="K22" s="33">
        <f t="shared" si="9"/>
        <v>8248.388736638677</v>
      </c>
      <c r="L22" s="33">
        <f t="shared" si="9"/>
        <v>24664.02504412741</v>
      </c>
      <c r="M22" s="19">
        <f>SUM(C22:L22)</f>
        <v>83149.951901</v>
      </c>
    </row>
    <row r="23" spans="1:13" ht="25.5">
      <c r="A23" s="26">
        <f>A22+1</f>
        <v>16</v>
      </c>
      <c r="B23" s="29" t="s">
        <v>12</v>
      </c>
      <c r="C23" s="33"/>
      <c r="D23" s="33"/>
      <c r="E23" s="33"/>
      <c r="F23" s="33">
        <f aca="true" t="shared" si="10" ref="F23:L23">F21-F22</f>
        <v>-44328.08792825074</v>
      </c>
      <c r="G23" s="33">
        <f t="shared" si="10"/>
        <v>34566.17202694128</v>
      </c>
      <c r="H23" s="33">
        <f t="shared" si="10"/>
        <v>24413.48800809858</v>
      </c>
      <c r="I23" s="33">
        <f t="shared" si="10"/>
        <v>43101.72254570624</v>
      </c>
      <c r="J23" s="33">
        <f t="shared" si="10"/>
        <v>952.195915270736</v>
      </c>
      <c r="K23" s="33">
        <f t="shared" si="10"/>
        <v>9638.722861361333</v>
      </c>
      <c r="L23" s="33">
        <f t="shared" si="10"/>
        <v>28821.350403872595</v>
      </c>
      <c r="M23" s="19">
        <f>SUM(G23:L23)</f>
        <v>141493.6517612508</v>
      </c>
    </row>
    <row r="24" spans="1:13" ht="25.5">
      <c r="A24" s="26">
        <f>A23+1</f>
        <v>17</v>
      </c>
      <c r="B24" s="29" t="s">
        <v>13</v>
      </c>
      <c r="C24" s="34"/>
      <c r="D24" s="34"/>
      <c r="E24" s="34"/>
      <c r="F24" s="34">
        <f aca="true" t="shared" si="11" ref="F24:L24">F23/365/F16*1000000</f>
        <v>-5.38864131782968</v>
      </c>
      <c r="G24" s="34">
        <f t="shared" si="11"/>
        <v>26.081023978295654</v>
      </c>
      <c r="H24" s="34">
        <f t="shared" si="11"/>
        <v>23.925567451163786</v>
      </c>
      <c r="I24" s="34">
        <f t="shared" si="11"/>
        <v>39.875945751939625</v>
      </c>
      <c r="J24" s="34">
        <f t="shared" si="11"/>
        <v>21.770110924031908</v>
      </c>
      <c r="K24" s="34">
        <f t="shared" si="11"/>
        <v>19.183563091473673</v>
      </c>
      <c r="L24" s="34">
        <f t="shared" si="11"/>
        <v>66.17251538294848</v>
      </c>
      <c r="M24" s="18"/>
    </row>
    <row r="25" spans="1:13" ht="12.75">
      <c r="A25" s="26">
        <f>A24+1</f>
        <v>18</v>
      </c>
      <c r="B25" s="29" t="s">
        <v>14</v>
      </c>
      <c r="C25" s="34"/>
      <c r="D25" s="34"/>
      <c r="E25" s="34"/>
      <c r="F25" s="34">
        <f aca="true" t="shared" si="12" ref="F25:L25">F19-F24</f>
        <v>149.38864131782967</v>
      </c>
      <c r="G25" s="34">
        <f t="shared" si="12"/>
        <v>176.31897602170434</v>
      </c>
      <c r="H25" s="34">
        <f t="shared" si="12"/>
        <v>174.4744325488362</v>
      </c>
      <c r="I25" s="34">
        <f t="shared" si="12"/>
        <v>188.12405424806036</v>
      </c>
      <c r="J25" s="34">
        <f t="shared" si="12"/>
        <v>172.6298890759681</v>
      </c>
      <c r="K25" s="34">
        <f t="shared" si="12"/>
        <v>170.41643690852635</v>
      </c>
      <c r="L25" s="34">
        <f t="shared" si="12"/>
        <v>210.62748461705155</v>
      </c>
      <c r="M25" s="18"/>
    </row>
    <row r="26" spans="1:13" ht="13.5" thickBot="1">
      <c r="A26" s="20"/>
      <c r="B26" s="9"/>
      <c r="C26" s="10"/>
      <c r="D26" s="10"/>
      <c r="E26" s="10"/>
      <c r="F26" s="10"/>
      <c r="G26" s="10"/>
      <c r="H26" s="10"/>
      <c r="I26" s="10"/>
      <c r="J26" s="10"/>
      <c r="K26" s="10"/>
      <c r="L26" s="10"/>
      <c r="M26" s="21"/>
    </row>
    <row r="27" spans="1:13" ht="13.5" thickBot="1">
      <c r="A27" s="22">
        <f>A25+1</f>
        <v>19</v>
      </c>
      <c r="B27" s="23" t="s">
        <v>20</v>
      </c>
      <c r="C27" s="27">
        <f>C17</f>
        <v>137</v>
      </c>
      <c r="D27" s="27">
        <f>D17</f>
        <v>131</v>
      </c>
      <c r="E27" s="27">
        <f>E17</f>
        <v>123.2</v>
      </c>
      <c r="F27" s="27">
        <f aca="true" t="shared" si="13" ref="F27:L27">F25</f>
        <v>149.38864131782967</v>
      </c>
      <c r="G27" s="24">
        <f t="shared" si="13"/>
        <v>176.31897602170434</v>
      </c>
      <c r="H27" s="24">
        <f t="shared" si="13"/>
        <v>174.4744325488362</v>
      </c>
      <c r="I27" s="24">
        <f t="shared" si="13"/>
        <v>188.12405424806036</v>
      </c>
      <c r="J27" s="24">
        <f t="shared" si="13"/>
        <v>172.6298890759681</v>
      </c>
      <c r="K27" s="24">
        <f t="shared" si="13"/>
        <v>170.41643690852635</v>
      </c>
      <c r="L27" s="24">
        <f t="shared" si="13"/>
        <v>210.62748461705155</v>
      </c>
      <c r="M27" s="25"/>
    </row>
    <row r="28" spans="7:12" ht="12.75">
      <c r="G28" s="4"/>
      <c r="H28" s="4"/>
      <c r="I28" s="4"/>
      <c r="J28" s="4"/>
      <c r="K28" s="4"/>
      <c r="L28" s="4"/>
    </row>
    <row r="29" spans="2:12" ht="12.75">
      <c r="B29" s="31" t="s">
        <v>5</v>
      </c>
      <c r="C29" s="32">
        <f aca="true" t="shared" si="14" ref="C29:L29">(C8-C27)/C8</f>
        <v>0.1696969696969697</v>
      </c>
      <c r="D29" s="32">
        <f t="shared" si="14"/>
        <v>0.16560509554140126</v>
      </c>
      <c r="E29" s="32">
        <f t="shared" si="14"/>
        <v>0.19999999999999998</v>
      </c>
      <c r="F29" s="32">
        <f t="shared" si="14"/>
        <v>0.1700631037898352</v>
      </c>
      <c r="G29" s="32">
        <f t="shared" si="14"/>
        <v>0.30308705129761127</v>
      </c>
      <c r="H29" s="32">
        <f t="shared" si="14"/>
        <v>0.2964740623030798</v>
      </c>
      <c r="I29" s="32">
        <f t="shared" si="14"/>
        <v>0.3399155991296128</v>
      </c>
      <c r="J29" s="32">
        <f t="shared" si="14"/>
        <v>0.28958893384375267</v>
      </c>
      <c r="K29" s="32">
        <f t="shared" si="14"/>
        <v>0.2809433041834331</v>
      </c>
      <c r="L29" s="32">
        <f t="shared" si="14"/>
        <v>0.3912500444593886</v>
      </c>
    </row>
    <row r="30" spans="2:12" ht="12.75">
      <c r="B30" s="31" t="s">
        <v>6</v>
      </c>
      <c r="C30" s="32">
        <f aca="true" t="shared" si="15" ref="C30:L30">(C11-C27)/C11</f>
        <v>0</v>
      </c>
      <c r="D30" s="32">
        <f t="shared" si="15"/>
        <v>0</v>
      </c>
      <c r="E30" s="32">
        <f t="shared" si="15"/>
        <v>-0.009836065573770515</v>
      </c>
      <c r="F30" s="32">
        <f t="shared" si="15"/>
        <v>0.042380504372886756</v>
      </c>
      <c r="G30" s="32">
        <f t="shared" si="15"/>
        <v>0.2163601065702029</v>
      </c>
      <c r="H30" s="32">
        <f t="shared" si="15"/>
        <v>0.18849101140076183</v>
      </c>
      <c r="I30" s="32">
        <f t="shared" si="15"/>
        <v>0.2564266630511448</v>
      </c>
      <c r="J30" s="32">
        <f t="shared" si="15"/>
        <v>0.1660391832078836</v>
      </c>
      <c r="K30" s="32">
        <f t="shared" si="15"/>
        <v>0.12156475820347243</v>
      </c>
      <c r="L30" s="32">
        <f t="shared" si="15"/>
        <v>0.2736983289067188</v>
      </c>
    </row>
    <row r="33" spans="1:2" ht="12.75">
      <c r="A33">
        <v>1</v>
      </c>
      <c r="B33" t="s">
        <v>34</v>
      </c>
    </row>
    <row r="34" ht="12.75">
      <c r="B34" t="s">
        <v>33</v>
      </c>
    </row>
    <row r="35" spans="1:2" ht="12.75">
      <c r="A35">
        <v>2</v>
      </c>
      <c r="B35" t="s">
        <v>7</v>
      </c>
    </row>
    <row r="36" spans="1:2" ht="12.75">
      <c r="A36">
        <v>3</v>
      </c>
      <c r="B36" t="s">
        <v>8</v>
      </c>
    </row>
    <row r="37" spans="1:13" ht="25.5" customHeight="1">
      <c r="A37" s="39">
        <v>4</v>
      </c>
      <c r="B37" s="43" t="s">
        <v>16</v>
      </c>
      <c r="C37" s="44"/>
      <c r="D37" s="44"/>
      <c r="E37" s="44"/>
      <c r="F37" s="44"/>
      <c r="G37" s="44"/>
      <c r="H37" s="44"/>
      <c r="I37" s="44"/>
      <c r="J37" s="44"/>
      <c r="K37" s="44"/>
      <c r="L37" s="44"/>
      <c r="M37" s="44"/>
    </row>
    <row r="38" spans="1:2" ht="12.75">
      <c r="A38">
        <v>5</v>
      </c>
      <c r="B38" t="s">
        <v>15</v>
      </c>
    </row>
  </sheetData>
  <mergeCells count="1">
    <mergeCell ref="B37:M37"/>
  </mergeCells>
  <printOptions/>
  <pageMargins left="0.75" right="0.75" top="1" bottom="1" header="0.5" footer="0.5"/>
  <pageSetup fitToHeight="1" fitToWidth="1" horizontalDpi="600" verticalDpi="6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SWRCB,Cons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A. Mills, ACH</dc:creator>
  <cp:keywords/>
  <dc:description/>
  <cp:lastModifiedBy>Richard A. Mills</cp:lastModifiedBy>
  <cp:lastPrinted>2009-06-19T18:06:10Z</cp:lastPrinted>
  <dcterms:created xsi:type="dcterms:W3CDTF">2008-09-24T23:13:51Z</dcterms:created>
  <dcterms:modified xsi:type="dcterms:W3CDTF">2009-06-19T22:06:09Z</dcterms:modified>
  <cp:category/>
  <cp:version/>
  <cp:contentType/>
  <cp:contentStatus/>
</cp:coreProperties>
</file>