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2000" windowHeight="5865" tabRatio="712" activeTab="0"/>
  </bookViews>
  <sheets>
    <sheet name="Volume Calculator" sheetId="1" r:id="rId1"/>
    <sheet name="Porous Pavement" sheetId="2" r:id="rId2"/>
    <sheet name="Tree Planting" sheetId="3" r:id="rId3"/>
    <sheet name="Downspout Disconnection" sheetId="4" r:id="rId4"/>
    <sheet name="Impervious Area Disconnection" sheetId="5" r:id="rId5"/>
    <sheet name="Stream Buffer" sheetId="6" r:id="rId6"/>
    <sheet name="Vegetated Swale" sheetId="7" r:id="rId7"/>
    <sheet name="Rain Barrels and Cisterns" sheetId="8" r:id="rId8"/>
    <sheet name="Soil Quality" sheetId="9" r:id="rId9"/>
  </sheets>
  <definedNames/>
  <calcPr fullCalcOnLoad="1"/>
</workbook>
</file>

<file path=xl/sharedStrings.xml><?xml version="1.0" encoding="utf-8"?>
<sst xmlns="http://schemas.openxmlformats.org/spreadsheetml/2006/main" count="134" uniqueCount="106">
  <si>
    <t>Precipitation</t>
  </si>
  <si>
    <t>Runoff from Existing Areas</t>
  </si>
  <si>
    <t>S</t>
  </si>
  <si>
    <t>Subtotal</t>
  </si>
  <si>
    <t>Response</t>
  </si>
  <si>
    <t>yes / no</t>
  </si>
  <si>
    <t>Tree Canopy Credit Criteria</t>
  </si>
  <si>
    <t>Tree Planting</t>
  </si>
  <si>
    <t>Return to Calculator</t>
  </si>
  <si>
    <t xml:space="preserve">Non-Rooftop Disconnection Credit Criteria </t>
  </si>
  <si>
    <t xml:space="preserve">Stream Buffer Credit Criteria </t>
  </si>
  <si>
    <t>Total</t>
  </si>
  <si>
    <t>Project Name:</t>
  </si>
  <si>
    <t>WDID:</t>
  </si>
  <si>
    <t>Date:</t>
  </si>
  <si>
    <t>Sub1</t>
  </si>
  <si>
    <t>Sub Drainage Area Name (from map):</t>
  </si>
  <si>
    <t>Percent:</t>
  </si>
  <si>
    <t>Total Project Site Area (acres):</t>
  </si>
  <si>
    <t>Pervious</t>
  </si>
  <si>
    <t>All vegetated swales are designed in accordance with Treatment Control BMP 30 (TC-30 - Vegetated Swale) from the California Stormwater BMP Handbook, New Development and Redevelopment (available at www.cabmphandbooks.com).</t>
  </si>
  <si>
    <t xml:space="preserve">The maximum flow velocity for runoff for the 85th percentile rainfall event is less than or equal to 1.0 foot per second.  </t>
  </si>
  <si>
    <t xml:space="preserve">The length of the disconnection is equal to or greater than the contributing length.  A storage device (e.g. French drain, bioretention area, gravel trench) may need to be implemented to achieve the required disconnection length.  </t>
  </si>
  <si>
    <t>The maximum contributing impervious flow path length is 75 feet.</t>
  </si>
  <si>
    <t>The contributing area of rooftop to each disconnected downspout is 500 square feet or less.</t>
  </si>
  <si>
    <t>Downspouts and any extensions extend at least six feet from a basement and two feet from a crawl space or concrete slab.</t>
  </si>
  <si>
    <t xml:space="preserve">The contributing overland slope is 5% or less, or a level spreader shall be used.  </t>
  </si>
  <si>
    <t>Sub-watershed Area (acres):</t>
  </si>
  <si>
    <t>Sub-watershed Conditions</t>
  </si>
  <si>
    <t>Sub-watershed Area (acres)</t>
  </si>
  <si>
    <t>^Available at www.cabmphandbooks.com</t>
  </si>
  <si>
    <t>Proposed Additional Impervious* Area (acres)</t>
  </si>
  <si>
    <r>
      <t>P</t>
    </r>
    <r>
      <rPr>
        <vertAlign val="subscript"/>
        <sz val="12"/>
        <rFont val="Arial"/>
        <family val="2"/>
      </rPr>
      <t>85</t>
    </r>
    <r>
      <rPr>
        <sz val="12"/>
        <rFont val="Arial"/>
        <family val="2"/>
      </rPr>
      <t xml:space="preserve"> (in)^</t>
    </r>
  </si>
  <si>
    <t>Impervious</t>
  </si>
  <si>
    <t xml:space="preserve">Vegetated Swale Credit Criteria </t>
  </si>
  <si>
    <t xml:space="preserve">Soil Quality Credit Criteria </t>
  </si>
  <si>
    <t>Input Cells</t>
  </si>
  <si>
    <t>Porous Pavement</t>
  </si>
  <si>
    <t>Output Cells</t>
  </si>
  <si>
    <r>
      <t>P</t>
    </r>
    <r>
      <rPr>
        <vertAlign val="subscript"/>
        <sz val="12"/>
        <rFont val="Arial"/>
        <family val="2"/>
      </rPr>
      <t xml:space="preserve"> from existing RCN</t>
    </r>
    <r>
      <rPr>
        <sz val="12"/>
        <rFont val="Arial"/>
        <family val="2"/>
      </rPr>
      <t xml:space="preserve"> (in)^</t>
    </r>
  </si>
  <si>
    <t>P used for calculations (in)</t>
  </si>
  <si>
    <t>Pre-Project Runoff Volume (cu ft)</t>
  </si>
  <si>
    <t>Impervious Area Reduction Credits</t>
  </si>
  <si>
    <t>Rain Barrels/Cisterns</t>
  </si>
  <si>
    <t>Impervious Volume Reduction Credits</t>
  </si>
  <si>
    <t>Area (acres)</t>
  </si>
  <si>
    <t>Volume (cubic feet)</t>
  </si>
  <si>
    <t>Project-Related Volume Increase after Credits (cu ft)</t>
  </si>
  <si>
    <t>Porous Pavement Credit Worksheet</t>
  </si>
  <si>
    <t>Porous Pavement Credit Criteria</t>
  </si>
  <si>
    <t xml:space="preserve">Area of Modular Block Pavement x 0.75 (acres) </t>
  </si>
  <si>
    <t xml:space="preserve">Area of Cobblestone Block Pavement x 0.40 (acres) </t>
  </si>
  <si>
    <t xml:space="preserve">Area of Reinforced Grass Pavement x 1.00 (acres) </t>
  </si>
  <si>
    <t xml:space="preserve">Area of Poured Porous Concrete Pavement x 0.60 (acres) </t>
  </si>
  <si>
    <t>Area of Porous Gravel Pavement x 0.75 (acres)</t>
  </si>
  <si>
    <t>Area</t>
  </si>
  <si>
    <t xml:space="preserve">Number of proposed evergreen trees x 0.005 (acres) </t>
  </si>
  <si>
    <t>Area of existing tree canopy x 0.75 (acres)</t>
  </si>
  <si>
    <t>Tree Planting Credit Worksheet</t>
  </si>
  <si>
    <t xml:space="preserve">Downspout Disconnection Credit Criteria </t>
  </si>
  <si>
    <t>Proposed Additional Rooftop Area (acres)</t>
  </si>
  <si>
    <t>*(parking lot, walkway, driveway, etc)</t>
  </si>
  <si>
    <t xml:space="preserve">Existing Rooftop Area (acres)  </t>
  </si>
  <si>
    <t xml:space="preserve">Existing Impervious Area (acres)  </t>
  </si>
  <si>
    <t>Project-Related Runoff Volume Increase (cu ft)</t>
  </si>
  <si>
    <t xml:space="preserve">Rain Barrel/Cistern Credit Criteria </t>
  </si>
  <si>
    <t>Total capacity rain barrel(s)/cistern(s) (in gallons)</t>
  </si>
  <si>
    <t xml:space="preserve">The roof runoff drains as sheet flow to a planter box or landscaped area. </t>
  </si>
  <si>
    <t>Stream Buffer</t>
  </si>
  <si>
    <t>Downspout Disconnection</t>
  </si>
  <si>
    <t>Impervious Area Disconnection</t>
  </si>
  <si>
    <t>Vegetated Swales</t>
  </si>
  <si>
    <t>Soil Quality</t>
  </si>
  <si>
    <t xml:space="preserve">Runoff enters the floodprone width or within 500 feet (whichever is larger) of a stream channel as sheet flow.  The maximum contributing length shall be 150 feet for pervious areas and 75 feet for impervious areas.  </t>
  </si>
  <si>
    <t>Runoff from Proposed Areas</t>
  </si>
  <si>
    <t xml:space="preserve">Number of proposed deciduous trees x 0.00025 (acres) </t>
  </si>
  <si>
    <t xml:space="preserve">The impervious area to any one discharge location does not exceed 5,000 square feet.  </t>
  </si>
  <si>
    <r>
      <t>Will the soils used for landscaping meet the ideal bulk densities listed in Table 1?</t>
    </r>
    <r>
      <rPr>
        <vertAlign val="superscript"/>
        <sz val="12"/>
        <rFont val="Arial"/>
        <family val="2"/>
      </rPr>
      <t>1</t>
    </r>
  </si>
  <si>
    <t>Runoff Curve Number</t>
  </si>
  <si>
    <t>Del Boca Vista</t>
  </si>
  <si>
    <r>
      <t xml:space="preserve">Volume </t>
    </r>
    <r>
      <rPr>
        <vertAlign val="subscript"/>
        <sz val="12"/>
        <color indexed="9"/>
        <rFont val="Arial"/>
        <family val="2"/>
      </rPr>
      <t>design storm</t>
    </r>
    <r>
      <rPr>
        <sz val="12"/>
        <color indexed="9"/>
        <rFont val="Arial"/>
        <family val="2"/>
      </rPr>
      <t xml:space="preserve"> (in)</t>
    </r>
  </si>
  <si>
    <r>
      <t xml:space="preserve">Volume </t>
    </r>
    <r>
      <rPr>
        <vertAlign val="subscript"/>
        <sz val="12"/>
        <color indexed="9"/>
        <rFont val="Arial"/>
        <family val="2"/>
      </rPr>
      <t>design storm</t>
    </r>
    <r>
      <rPr>
        <sz val="12"/>
        <color indexed="9"/>
        <rFont val="Arial"/>
        <family val="2"/>
      </rPr>
      <t xml:space="preserve"> (cu ft)</t>
    </r>
  </si>
  <si>
    <t xml:space="preserve">Table 1 Ideal Bulk Densities for Various Soil Textures </t>
  </si>
  <si>
    <t>http://soils.usda.gov/sqi/management/files/sq_utn_2.pdf</t>
  </si>
  <si>
    <r>
      <t>1</t>
    </r>
    <r>
      <rPr>
        <sz val="10"/>
        <rFont val="Arial"/>
        <family val="0"/>
      </rPr>
      <t xml:space="preserve"> USDA NRCS. "Soil Quality Urban Technical Note No.2-Urban Soil Compaction". March 2000.</t>
    </r>
  </si>
  <si>
    <r>
      <t xml:space="preserve">Total capacity rain barrel(s)/cistern(s) (in cu ft) </t>
    </r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</t>
    </r>
  </si>
  <si>
    <r>
      <t>1</t>
    </r>
    <r>
      <rPr>
        <sz val="10"/>
        <rFont val="Arial"/>
        <family val="0"/>
      </rPr>
      <t xml:space="preserve"> accounts for 10% loss</t>
    </r>
  </si>
  <si>
    <t>Pervious Runoff Curve Number</t>
  </si>
  <si>
    <t>Please fill out a porous pavement credit worksheet for each project sub-watershed.</t>
  </si>
  <si>
    <t>Please fill out a tree canopy credit worksheet for each project sub-watershed.</t>
  </si>
  <si>
    <t>Please describe below how the project will ensure that these trees will be maintained.</t>
  </si>
  <si>
    <t>Downspout Disconnection Credit Worksheet</t>
  </si>
  <si>
    <r>
      <t xml:space="preserve">Please fill out a downspout disconnection credit worksheet for each project subwatershed.  If you answer yes to all questions, you may subtract all rooftop area draining to each downspout.  </t>
    </r>
    <r>
      <rPr>
        <b/>
        <sz val="12"/>
        <rFont val="Arial"/>
        <family val="2"/>
      </rPr>
      <t xml:space="preserve">Rooftop area is entered in Cell K6 </t>
    </r>
    <r>
      <rPr>
        <sz val="12"/>
        <rFont val="Arial"/>
        <family val="2"/>
      </rPr>
      <t xml:space="preserve">on Volume Calculator Worksheet.  </t>
    </r>
  </si>
  <si>
    <t>Impervious Area Disconnection Credit Worksheet</t>
  </si>
  <si>
    <r>
      <t xml:space="preserve">Please fill out an impervious area disconnection credit worksheet for each project sub-watershed.  If you answer yes to all questions, you may subtract all impervious surface draining to each discharge location. </t>
    </r>
    <r>
      <rPr>
        <b/>
        <sz val="12"/>
        <rFont val="Arial"/>
        <family val="2"/>
      </rPr>
      <t>Disconnected impervious area is entered in Cell K7</t>
    </r>
    <r>
      <rPr>
        <sz val="12"/>
        <rFont val="Arial"/>
        <family val="2"/>
      </rPr>
      <t xml:space="preserve"> on Volume Calculator Worksheet.  </t>
    </r>
  </si>
  <si>
    <t>Please describe below how the project will ensure that the buffer areas will remain in ungraded and uncompacted condition, and that the overstory and understory vegetation will be maintained in a natural condition.</t>
  </si>
  <si>
    <t>Stream Buffer Credit Worksheet</t>
  </si>
  <si>
    <t>Vegetated Swale Credit Worksheet</t>
  </si>
  <si>
    <r>
      <t xml:space="preserve">Please fill out a stream buffer credit worksheet for each project sub-watershed.  If you answer yes to all questions, you may subtract all impervious surface draining to each stream buffer.  </t>
    </r>
    <r>
      <rPr>
        <b/>
        <sz val="12"/>
        <rFont val="Arial"/>
        <family val="2"/>
      </rPr>
      <t>Impervious area draining to a stream buffer is entered in Cell K8</t>
    </r>
    <r>
      <rPr>
        <sz val="12"/>
        <rFont val="Arial"/>
        <family val="2"/>
      </rPr>
      <t xml:space="preserve"> on Volume Calculator Worksheet.</t>
    </r>
  </si>
  <si>
    <r>
      <t xml:space="preserve">Please fill out a vegetated swale worksheet for each project subwatershed.  If you answer yes to all questions, you may subtract all impervious surface draining to each vegetated swale. </t>
    </r>
    <r>
      <rPr>
        <b/>
        <sz val="12"/>
        <rFont val="Arial"/>
        <family val="2"/>
      </rPr>
      <t xml:space="preserve"> Impervious area draining to vegetated swales is entered in Cell K9</t>
    </r>
    <r>
      <rPr>
        <sz val="12"/>
        <rFont val="Arial"/>
        <family val="2"/>
      </rPr>
      <t xml:space="preserve"> on Volume Calculator Worksheet.</t>
    </r>
  </si>
  <si>
    <t>Rain Barrel/Cistern Credit Worksheet</t>
  </si>
  <si>
    <t>Please fill out a rain barrel/cistern  worksheet for each project sub-watershed.</t>
  </si>
  <si>
    <t>Soil Quality Credit Worksheet</t>
  </si>
  <si>
    <t>Please fill out a soil quality worksheet for each project sub-watershed.</t>
  </si>
  <si>
    <r>
      <t>If you answered yes to the question above, what will be the area-weighted bulk density within the top 12 inches for soils used for landscaping (in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)?</t>
    </r>
  </si>
  <si>
    <t>C09-2125551212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</si>
</sst>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"/>
    <numFmt numFmtId="171" formatCode="0.000000000"/>
    <numFmt numFmtId="172" formatCode="0.0000000000"/>
    <numFmt numFmtId="173" formatCode="[$-409]dddd\,\ mmmm\ dd\,\ yyyy"/>
    <numFmt numFmtId="174" formatCode="[$-409]mmmm\ d\,\ yy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0000000000"/>
    <numFmt numFmtId="180" formatCode="0.000000000000"/>
    <numFmt numFmtId="181" formatCode="0.0000000000000"/>
    <numFmt numFmtId="182" formatCode="0.00000000000000"/>
    <numFmt numFmtId="183" formatCode="0.000000000000000"/>
    <numFmt numFmtId="184" formatCode="0.0000000000000000"/>
    <numFmt numFmtId="185" formatCode="0.00000000000000000"/>
    <numFmt numFmtId="186" formatCode="0.000000000000000000"/>
    <numFmt numFmtId="187" formatCode="0.0000000000000000000"/>
    <numFmt numFmtId="188" formatCode="0.00000000000000000000"/>
    <numFmt numFmtId="189" formatCode="0.000000000000000000000"/>
    <numFmt numFmtId="190" formatCode="0.0000000000000000000000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vertAlign val="subscript"/>
      <sz val="12"/>
      <name val="Arial"/>
      <family val="2"/>
    </font>
    <font>
      <u val="single"/>
      <sz val="12"/>
      <color indexed="12"/>
      <name val="Arial"/>
      <family val="2"/>
    </font>
    <font>
      <i/>
      <sz val="12"/>
      <name val="Arial"/>
      <family val="2"/>
    </font>
    <font>
      <b/>
      <u val="single"/>
      <sz val="12"/>
      <color indexed="12"/>
      <name val="Arial"/>
      <family val="2"/>
    </font>
    <font>
      <b/>
      <sz val="10"/>
      <name val="Arial"/>
      <family val="2"/>
    </font>
    <font>
      <vertAlign val="superscript"/>
      <sz val="12"/>
      <name val="Arial"/>
      <family val="2"/>
    </font>
    <font>
      <sz val="12"/>
      <color indexed="9"/>
      <name val="Arial"/>
      <family val="2"/>
    </font>
    <font>
      <vertAlign val="subscript"/>
      <sz val="12"/>
      <color indexed="9"/>
      <name val="Arial"/>
      <family val="2"/>
    </font>
    <font>
      <b/>
      <i/>
      <sz val="12"/>
      <color indexed="9"/>
      <name val="Arial"/>
      <family val="2"/>
    </font>
    <font>
      <b/>
      <sz val="12"/>
      <color indexed="9"/>
      <name val="Arial"/>
      <family val="2"/>
    </font>
    <font>
      <vertAlign val="superscript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7" fillId="0" borderId="0" xfId="20" applyFont="1" applyBorder="1" applyAlignment="1">
      <alignment wrapText="1"/>
    </xf>
    <xf numFmtId="2" fontId="3" fillId="0" borderId="0" xfId="0" applyNumberFormat="1" applyFont="1" applyFill="1" applyAlignment="1">
      <alignment/>
    </xf>
    <xf numFmtId="2" fontId="3" fillId="0" borderId="0" xfId="0" applyNumberFormat="1" applyFont="1" applyAlignment="1">
      <alignment/>
    </xf>
    <xf numFmtId="2" fontId="4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8" fillId="0" borderId="0" xfId="0" applyFont="1" applyAlignment="1">
      <alignment horizontal="right" wrapText="1"/>
    </xf>
    <xf numFmtId="2" fontId="4" fillId="3" borderId="1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2" fontId="4" fillId="3" borderId="1" xfId="0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4" fillId="0" borderId="0" xfId="0" applyFont="1" applyFill="1" applyBorder="1" applyAlignment="1">
      <alignment/>
    </xf>
    <xf numFmtId="0" fontId="3" fillId="0" borderId="0" xfId="0" applyFont="1" applyFill="1" applyAlignment="1">
      <alignment horizontal="right" wrapText="1"/>
    </xf>
    <xf numFmtId="0" fontId="4" fillId="2" borderId="2" xfId="0" applyFont="1" applyFill="1" applyBorder="1" applyAlignment="1">
      <alignment horizontal="right" wrapText="1"/>
    </xf>
    <xf numFmtId="0" fontId="5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7" fillId="0" borderId="0" xfId="20" applyFont="1" applyAlignment="1">
      <alignment horizontal="right"/>
    </xf>
    <xf numFmtId="0" fontId="4" fillId="2" borderId="1" xfId="0" applyFont="1" applyFill="1" applyBorder="1" applyAlignment="1">
      <alignment horizontal="right" wrapText="1"/>
    </xf>
    <xf numFmtId="0" fontId="8" fillId="0" borderId="0" xfId="0" applyFont="1" applyAlignment="1">
      <alignment wrapText="1"/>
    </xf>
    <xf numFmtId="0" fontId="7" fillId="0" borderId="3" xfId="20" applyFont="1" applyBorder="1" applyAlignment="1">
      <alignment horizontal="left" wrapText="1"/>
    </xf>
    <xf numFmtId="0" fontId="8" fillId="0" borderId="0" xfId="0" applyFont="1" applyAlignment="1">
      <alignment/>
    </xf>
    <xf numFmtId="0" fontId="9" fillId="0" borderId="0" xfId="20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7" fillId="0" borderId="3" xfId="20" applyFont="1" applyBorder="1" applyAlignment="1">
      <alignment wrapText="1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7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0" fontId="3" fillId="0" borderId="12" xfId="0" applyFont="1" applyBorder="1" applyAlignment="1">
      <alignment horizontal="center" vertical="center"/>
    </xf>
    <xf numFmtId="0" fontId="3" fillId="3" borderId="13" xfId="0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2" fontId="4" fillId="0" borderId="0" xfId="0" applyNumberFormat="1" applyFont="1" applyFill="1" applyBorder="1" applyAlignment="1">
      <alignment horizontal="right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0" fillId="0" borderId="0" xfId="0" applyFont="1" applyAlignment="1">
      <alignment/>
    </xf>
    <xf numFmtId="0" fontId="7" fillId="0" borderId="0" xfId="20" applyFont="1" applyFill="1" applyAlignment="1">
      <alignment horizontal="right"/>
    </xf>
    <xf numFmtId="1" fontId="4" fillId="3" borderId="1" xfId="0" applyNumberFormat="1" applyFont="1" applyFill="1" applyBorder="1" applyAlignment="1">
      <alignment horizontal="right"/>
    </xf>
    <xf numFmtId="2" fontId="4" fillId="3" borderId="6" xfId="0" applyNumberFormat="1" applyFont="1" applyFill="1" applyBorder="1" applyAlignment="1">
      <alignment/>
    </xf>
    <xf numFmtId="1" fontId="4" fillId="2" borderId="1" xfId="0" applyNumberFormat="1" applyFont="1" applyFill="1" applyBorder="1" applyAlignment="1">
      <alignment horizontal="right"/>
    </xf>
    <xf numFmtId="1" fontId="4" fillId="2" borderId="1" xfId="0" applyNumberFormat="1" applyFont="1" applyFill="1" applyBorder="1" applyAlignment="1">
      <alignment/>
    </xf>
    <xf numFmtId="0" fontId="5" fillId="0" borderId="0" xfId="0" applyFont="1" applyFill="1" applyAlignment="1">
      <alignment horizontal="center" wrapText="1"/>
    </xf>
    <xf numFmtId="1" fontId="3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right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right"/>
    </xf>
    <xf numFmtId="1" fontId="3" fillId="0" borderId="0" xfId="0" applyNumberFormat="1" applyFont="1" applyAlignment="1">
      <alignment/>
    </xf>
    <xf numFmtId="2" fontId="4" fillId="2" borderId="1" xfId="0" applyNumberFormat="1" applyFont="1" applyFill="1" applyBorder="1" applyAlignment="1">
      <alignment/>
    </xf>
    <xf numFmtId="0" fontId="12" fillId="0" borderId="0" xfId="0" applyFont="1" applyAlignment="1">
      <alignment wrapText="1"/>
    </xf>
    <xf numFmtId="2" fontId="12" fillId="0" borderId="0" xfId="0" applyNumberFormat="1" applyFont="1" applyFill="1" applyAlignment="1">
      <alignment/>
    </xf>
    <xf numFmtId="0" fontId="12" fillId="0" borderId="0" xfId="0" applyFont="1" applyFill="1" applyAlignment="1">
      <alignment wrapText="1"/>
    </xf>
    <xf numFmtId="2" fontId="12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 wrapText="1"/>
    </xf>
    <xf numFmtId="1" fontId="15" fillId="0" borderId="1" xfId="0" applyNumberFormat="1" applyFont="1" applyFill="1" applyBorder="1" applyAlignment="1">
      <alignment horizontal="right"/>
    </xf>
    <xf numFmtId="1" fontId="4" fillId="2" borderId="1" xfId="0" applyNumberFormat="1" applyFont="1" applyFill="1" applyBorder="1" applyAlignment="1" quotePrefix="1">
      <alignment/>
    </xf>
    <xf numFmtId="0" fontId="10" fillId="0" borderId="2" xfId="0" applyFont="1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1" fillId="0" borderId="0" xfId="20" applyAlignment="1">
      <alignment/>
    </xf>
    <xf numFmtId="0" fontId="16" fillId="0" borderId="0" xfId="0" applyFont="1" applyAlignment="1">
      <alignment/>
    </xf>
    <xf numFmtId="1" fontId="3" fillId="4" borderId="7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 wrapText="1"/>
    </xf>
    <xf numFmtId="9" fontId="4" fillId="2" borderId="2" xfId="21" applyFont="1" applyFill="1" applyBorder="1" applyAlignment="1">
      <alignment horizontal="left"/>
    </xf>
    <xf numFmtId="9" fontId="4" fillId="2" borderId="17" xfId="21" applyFont="1" applyFill="1" applyBorder="1" applyAlignment="1">
      <alignment horizontal="left"/>
    </xf>
    <xf numFmtId="9" fontId="4" fillId="2" borderId="14" xfId="21" applyFont="1" applyFill="1" applyBorder="1" applyAlignment="1">
      <alignment horizontal="left"/>
    </xf>
    <xf numFmtId="0" fontId="5" fillId="0" borderId="0" xfId="0" applyFont="1" applyAlignment="1">
      <alignment horizontal="left" wrapText="1"/>
    </xf>
    <xf numFmtId="174" fontId="4" fillId="3" borderId="2" xfId="0" applyNumberFormat="1" applyFont="1" applyFill="1" applyBorder="1" applyAlignment="1">
      <alignment horizontal="left"/>
    </xf>
    <xf numFmtId="174" fontId="4" fillId="3" borderId="17" xfId="0" applyNumberFormat="1" applyFont="1" applyFill="1" applyBorder="1" applyAlignment="1">
      <alignment horizontal="left"/>
    </xf>
    <xf numFmtId="174" fontId="4" fillId="3" borderId="14" xfId="0" applyNumberFormat="1" applyFont="1" applyFill="1" applyBorder="1" applyAlignment="1">
      <alignment horizontal="left"/>
    </xf>
    <xf numFmtId="2" fontId="4" fillId="3" borderId="1" xfId="0" applyNumberFormat="1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174" fontId="4" fillId="3" borderId="1" xfId="0" applyNumberFormat="1" applyFont="1" applyFill="1" applyBorder="1" applyAlignment="1">
      <alignment horizontal="left"/>
    </xf>
    <xf numFmtId="0" fontId="3" fillId="0" borderId="0" xfId="0" applyFont="1" applyAlignment="1">
      <alignment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0" fontId="0" fillId="0" borderId="17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3" fillId="0" borderId="19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21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24" xfId="0" applyFont="1" applyBorder="1" applyAlignment="1">
      <alignment horizontal="left" wrapText="1"/>
    </xf>
    <xf numFmtId="0" fontId="3" fillId="0" borderId="25" xfId="0" applyFont="1" applyBorder="1" applyAlignment="1">
      <alignment horizontal="left" wrapText="1"/>
    </xf>
    <xf numFmtId="0" fontId="3" fillId="0" borderId="26" xfId="0" applyFont="1" applyBorder="1" applyAlignment="1">
      <alignment horizontal="left" wrapText="1"/>
    </xf>
    <xf numFmtId="0" fontId="3" fillId="0" borderId="27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4" fillId="0" borderId="30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3" fillId="0" borderId="21" xfId="0" applyFont="1" applyBorder="1" applyAlignment="1">
      <alignment horizontal="left" wrapText="1"/>
    </xf>
    <xf numFmtId="0" fontId="3" fillId="0" borderId="22" xfId="0" applyFont="1" applyBorder="1" applyAlignment="1">
      <alignment horizontal="left" wrapText="1"/>
    </xf>
    <xf numFmtId="0" fontId="3" fillId="0" borderId="23" xfId="0" applyFont="1" applyBorder="1" applyAlignment="1">
      <alignment horizontal="left" wrapText="1"/>
    </xf>
    <xf numFmtId="0" fontId="3" fillId="0" borderId="19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4" xfId="0" applyFont="1" applyBorder="1" applyAlignment="1">
      <alignment vertical="center" wrapText="1"/>
    </xf>
    <xf numFmtId="0" fontId="0" fillId="0" borderId="17" xfId="0" applyBorder="1" applyAlignment="1">
      <alignment horizontal="left" wrapText="1"/>
    </xf>
    <xf numFmtId="0" fontId="0" fillId="0" borderId="14" xfId="0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10</xdr:row>
      <xdr:rowOff>0</xdr:rowOff>
    </xdr:from>
    <xdr:to>
      <xdr:col>2</xdr:col>
      <xdr:colOff>428625</xdr:colOff>
      <xdr:row>29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2847975" cy="3124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bmphandbooks.com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soils.usda.gov/sqi/management/files/sq_utn_2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M33"/>
  <sheetViews>
    <sheetView tabSelected="1" zoomScale="75" zoomScaleNormal="75" workbookViewId="0" topLeftCell="B1">
      <selection activeCell="K13" sqref="K13"/>
    </sheetView>
  </sheetViews>
  <sheetFormatPr defaultColWidth="9.140625" defaultRowHeight="12.75"/>
  <cols>
    <col min="1" max="1" width="42.28125" style="3" customWidth="1"/>
    <col min="2" max="2" width="12.57421875" style="1" customWidth="1"/>
    <col min="3" max="4" width="9.140625" style="1" customWidth="1"/>
    <col min="5" max="5" width="27.57421875" style="1" customWidth="1"/>
    <col min="6" max="6" width="19.7109375" style="1" customWidth="1"/>
    <col min="7" max="8" width="10.7109375" style="1" hidden="1" customWidth="1"/>
    <col min="9" max="9" width="10.7109375" style="1" customWidth="1"/>
    <col min="10" max="10" width="43.8515625" style="1" customWidth="1"/>
    <col min="11" max="11" width="39.57421875" style="1" customWidth="1"/>
    <col min="12" max="12" width="9.140625" style="1" customWidth="1"/>
    <col min="13" max="13" width="30.57421875" style="1" customWidth="1"/>
    <col min="14" max="16384" width="9.140625" style="1" customWidth="1"/>
  </cols>
  <sheetData>
    <row r="1" spans="1:11" ht="31.5" customHeight="1">
      <c r="A1" s="13" t="s">
        <v>12</v>
      </c>
      <c r="B1" s="90" t="s">
        <v>79</v>
      </c>
      <c r="C1" s="90"/>
      <c r="D1" s="90"/>
      <c r="E1" s="85" t="s">
        <v>1</v>
      </c>
      <c r="F1" s="85"/>
      <c r="G1" s="4"/>
      <c r="J1" s="20" t="s">
        <v>41</v>
      </c>
      <c r="K1" s="52">
        <f>H6</f>
        <v>0.3901427913404029</v>
      </c>
    </row>
    <row r="2" spans="1:11" ht="30.75" customHeight="1">
      <c r="A2" s="13" t="s">
        <v>13</v>
      </c>
      <c r="B2" s="90" t="s">
        <v>105</v>
      </c>
      <c r="C2" s="90"/>
      <c r="D2" s="90"/>
      <c r="E2" s="4"/>
      <c r="F2" s="4"/>
      <c r="G2" s="4" t="s">
        <v>33</v>
      </c>
      <c r="H2" s="4" t="s">
        <v>11</v>
      </c>
      <c r="I2" s="4"/>
      <c r="J2" s="20" t="s">
        <v>64</v>
      </c>
      <c r="K2" s="74">
        <f>IF((B10-(B11+B12)=0),0,IF(B13+B14=0,0,H14-K1))</f>
        <v>14310.551130212003</v>
      </c>
    </row>
    <row r="3" spans="1:11" ht="39" customHeight="1">
      <c r="A3" s="13" t="s">
        <v>14</v>
      </c>
      <c r="B3" s="91">
        <v>39197</v>
      </c>
      <c r="C3" s="91"/>
      <c r="D3" s="91"/>
      <c r="E3" s="3" t="s">
        <v>87</v>
      </c>
      <c r="F3" s="50">
        <v>65</v>
      </c>
      <c r="G3" s="1">
        <v>98</v>
      </c>
      <c r="J3" s="54" t="s">
        <v>42</v>
      </c>
      <c r="K3" s="15" t="s">
        <v>45</v>
      </c>
    </row>
    <row r="4" spans="1:11" ht="31.5" customHeight="1">
      <c r="A4" s="13" t="s">
        <v>16</v>
      </c>
      <c r="B4" s="86" t="s">
        <v>15</v>
      </c>
      <c r="C4" s="87"/>
      <c r="D4" s="88"/>
      <c r="E4" s="66" t="s">
        <v>2</v>
      </c>
      <c r="F4" s="67">
        <f>(1000/F3)-10</f>
        <v>5.384615384615385</v>
      </c>
      <c r="G4" s="8">
        <f>(1000/G3)-10</f>
        <v>0.204081632653061</v>
      </c>
      <c r="J4" s="49" t="s">
        <v>37</v>
      </c>
      <c r="K4" s="63">
        <f>SUM('Porous Pavement'!G6:G10)</f>
        <v>0</v>
      </c>
    </row>
    <row r="5" spans="1:11" ht="26.25" customHeight="1">
      <c r="A5" s="13" t="s">
        <v>18</v>
      </c>
      <c r="B5" s="89">
        <v>5</v>
      </c>
      <c r="C5" s="89"/>
      <c r="D5" s="89"/>
      <c r="E5" s="68" t="s">
        <v>80</v>
      </c>
      <c r="F5" s="69">
        <f>IF(B10=B11+B12,0,(B19-(0.2*F4))^2/(B19+(0.8*F4)))</f>
        <v>2.149547059726738E-05</v>
      </c>
      <c r="G5" s="9">
        <f>IF(B11+B12=0,0,B19-(0.2*G4))^2/(B19+(0.8*G4))</f>
        <v>0</v>
      </c>
      <c r="H5" s="9">
        <f>F5+G5</f>
        <v>2.149547059726738E-05</v>
      </c>
      <c r="I5" s="9"/>
      <c r="J5" s="23" t="s">
        <v>7</v>
      </c>
      <c r="K5" s="10">
        <f>SUM('Tree Planting'!G6:G8)</f>
        <v>0</v>
      </c>
    </row>
    <row r="6" spans="1:13" ht="20.25" customHeight="1">
      <c r="A6" s="13" t="s">
        <v>27</v>
      </c>
      <c r="B6" s="89">
        <v>5</v>
      </c>
      <c r="C6" s="89"/>
      <c r="D6" s="89"/>
      <c r="E6" s="68" t="s">
        <v>81</v>
      </c>
      <c r="F6" s="70">
        <f>(F5/12)*((B10-(B11+B12))*43560)</f>
        <v>0.3901427913404029</v>
      </c>
      <c r="G6" s="64">
        <f>(G5/12)*(B11+B12)*43560</f>
        <v>0</v>
      </c>
      <c r="H6" s="64">
        <f>F6+G6</f>
        <v>0.3901427913404029</v>
      </c>
      <c r="I6" s="64"/>
      <c r="J6" s="23" t="s">
        <v>69</v>
      </c>
      <c r="K6" s="16">
        <v>0.3</v>
      </c>
      <c r="M6" s="9"/>
    </row>
    <row r="7" spans="1:11" ht="20.25" customHeight="1">
      <c r="A7" s="13" t="s">
        <v>17</v>
      </c>
      <c r="B7" s="82">
        <f>B6/B5</f>
        <v>1</v>
      </c>
      <c r="C7" s="83"/>
      <c r="D7" s="84"/>
      <c r="E7" s="71"/>
      <c r="F7" s="71"/>
      <c r="J7" s="23" t="s">
        <v>70</v>
      </c>
      <c r="K7" s="16">
        <v>0</v>
      </c>
    </row>
    <row r="8" spans="1:11" ht="21.75" customHeight="1">
      <c r="A8" s="1"/>
      <c r="E8" s="71"/>
      <c r="F8" s="71"/>
      <c r="J8" s="23" t="s">
        <v>68</v>
      </c>
      <c r="K8" s="16">
        <v>0</v>
      </c>
    </row>
    <row r="9" spans="1:11" ht="15.75">
      <c r="A9" s="21" t="s">
        <v>28</v>
      </c>
      <c r="E9" s="81" t="s">
        <v>74</v>
      </c>
      <c r="F9" s="81"/>
      <c r="G9" s="4"/>
      <c r="J9" s="23" t="s">
        <v>71</v>
      </c>
      <c r="K9" s="16">
        <v>0</v>
      </c>
    </row>
    <row r="10" spans="1:11" ht="35.25" customHeight="1">
      <c r="A10" s="2" t="s">
        <v>29</v>
      </c>
      <c r="B10" s="65">
        <f>B6</f>
        <v>5</v>
      </c>
      <c r="C10" s="18"/>
      <c r="D10" s="18"/>
      <c r="E10" s="72"/>
      <c r="F10" s="72" t="s">
        <v>19</v>
      </c>
      <c r="G10" s="4" t="s">
        <v>33</v>
      </c>
      <c r="H10" s="4" t="s">
        <v>11</v>
      </c>
      <c r="J10" s="24" t="s">
        <v>3</v>
      </c>
      <c r="K10" s="10">
        <f>SUM(K4:K9)</f>
        <v>0.3</v>
      </c>
    </row>
    <row r="11" spans="1:11" ht="30" customHeight="1">
      <c r="A11" s="2" t="s">
        <v>62</v>
      </c>
      <c r="B11" s="51">
        <v>0</v>
      </c>
      <c r="E11" s="66" t="s">
        <v>78</v>
      </c>
      <c r="F11" s="73">
        <f>F3</f>
        <v>65</v>
      </c>
      <c r="G11" s="1">
        <v>98</v>
      </c>
      <c r="J11" s="58" t="s">
        <v>44</v>
      </c>
      <c r="K11" s="59" t="s">
        <v>46</v>
      </c>
    </row>
    <row r="12" spans="1:11" ht="25.5" customHeight="1">
      <c r="A12" s="2" t="s">
        <v>63</v>
      </c>
      <c r="B12" s="51">
        <v>0</v>
      </c>
      <c r="E12" s="66" t="s">
        <v>2</v>
      </c>
      <c r="F12" s="67">
        <f>(1000/F11)-10</f>
        <v>5.384615384615385</v>
      </c>
      <c r="G12" s="8">
        <f>(1000/G11)-10</f>
        <v>0.204081632653061</v>
      </c>
      <c r="J12" s="23" t="s">
        <v>43</v>
      </c>
      <c r="K12" s="53">
        <f>'Rain Barrels and Cisterns'!G8</f>
        <v>3904.5600000000004</v>
      </c>
    </row>
    <row r="13" spans="1:11" ht="32.25">
      <c r="A13" s="2" t="s">
        <v>60</v>
      </c>
      <c r="B13" s="51">
        <v>4.5</v>
      </c>
      <c r="E13" s="68" t="s">
        <v>80</v>
      </c>
      <c r="F13" s="69">
        <f>IF(F11&lt;F3,0,((B19-0.2*F12)^2/(B19+0.8*F12)))</f>
        <v>2.149547059726738E-05</v>
      </c>
      <c r="G13" s="9">
        <f>IF(B13+B14=0,0,B19-(0.2*G12))^2/(B19+(0.8*G12))</f>
        <v>0.8760882925451001</v>
      </c>
      <c r="H13" s="9">
        <f>F13+G13</f>
        <v>0.8761097880156974</v>
      </c>
      <c r="J13" s="23" t="s">
        <v>72</v>
      </c>
      <c r="K13" s="53">
        <f>(1-('Soil Quality'!G8/2.65))*((B10-(B11+B12+B13+B14))*43560)</f>
        <v>9451.698113207547</v>
      </c>
    </row>
    <row r="14" spans="1:11" ht="33">
      <c r="A14" s="2" t="s">
        <v>31</v>
      </c>
      <c r="B14" s="16">
        <v>0</v>
      </c>
      <c r="E14" s="68" t="s">
        <v>81</v>
      </c>
      <c r="F14" s="70">
        <f>(F13/12)*((B10-(B11+B12+B13+B14))*43560)</f>
        <v>0.03901427913404029</v>
      </c>
      <c r="G14" s="64">
        <f>(G13/12)*(B11+B12+B13+B14)*43560</f>
        <v>14310.902258724209</v>
      </c>
      <c r="H14" s="64">
        <f>F14+G14</f>
        <v>14310.941273003344</v>
      </c>
      <c r="J14" s="24" t="s">
        <v>47</v>
      </c>
      <c r="K14" s="52">
        <f>(K2-(((K10*43560)*((((B19-(0.2*G4))^2)/(B19+(0.8*G4))))/12)))-(K12+K13)</f>
        <v>0.23286642284256232</v>
      </c>
    </row>
    <row r="15" spans="2:11" ht="44.25" customHeight="1">
      <c r="B15" s="5"/>
      <c r="J15" s="56"/>
      <c r="K15" s="56"/>
    </row>
    <row r="16" spans="1:11" ht="31.5" customHeight="1">
      <c r="A16" s="17" t="s">
        <v>0</v>
      </c>
      <c r="B16" s="6"/>
      <c r="D16" s="7"/>
      <c r="J16" s="56"/>
      <c r="K16" s="56"/>
    </row>
    <row r="17" spans="1:11" ht="29.25" customHeight="1">
      <c r="A17" s="19" t="s">
        <v>32</v>
      </c>
      <c r="B17" s="14">
        <v>0.75</v>
      </c>
      <c r="C17" s="36"/>
      <c r="D17" s="7"/>
      <c r="J17" s="49"/>
      <c r="K17" s="6"/>
    </row>
    <row r="18" spans="1:11" ht="26.25" customHeight="1">
      <c r="A18" s="19" t="s">
        <v>39</v>
      </c>
      <c r="B18" s="63">
        <f>0.2*F4*1.01</f>
        <v>1.087692307692308</v>
      </c>
      <c r="C18" s="7"/>
      <c r="D18" s="7"/>
      <c r="J18" s="41"/>
      <c r="K18" s="22"/>
    </row>
    <row r="19" spans="1:11" ht="30" customHeight="1">
      <c r="A19" s="19" t="s">
        <v>40</v>
      </c>
      <c r="B19" s="63">
        <f>IF(B18&gt;B17,B18,B17)</f>
        <v>1.087692307692308</v>
      </c>
      <c r="E19" s="7"/>
      <c r="J19" s="55"/>
      <c r="K19" s="55"/>
    </row>
    <row r="20" spans="1:11" ht="15.75">
      <c r="A20" s="19"/>
      <c r="B20" s="45"/>
      <c r="J20" s="11"/>
      <c r="K20" s="11"/>
    </row>
    <row r="21" spans="1:2" ht="33" customHeight="1">
      <c r="A21" s="35" t="s">
        <v>61</v>
      </c>
      <c r="B21" s="43" t="s">
        <v>36</v>
      </c>
    </row>
    <row r="22" spans="1:2" ht="33.75" customHeight="1">
      <c r="A22" s="26" t="s">
        <v>30</v>
      </c>
      <c r="B22" s="44" t="s">
        <v>38</v>
      </c>
    </row>
    <row r="23" ht="30" customHeight="1">
      <c r="C23" s="11"/>
    </row>
    <row r="24" ht="40.5" customHeight="1"/>
    <row r="25" ht="20.25" customHeight="1">
      <c r="D25" s="12"/>
    </row>
    <row r="26" ht="20.25" customHeight="1">
      <c r="D26" s="12"/>
    </row>
    <row r="27" spans="4:7" ht="20.25" customHeight="1">
      <c r="D27" s="12"/>
      <c r="G27" s="6"/>
    </row>
    <row r="28" ht="20.25" customHeight="1">
      <c r="D28" s="12"/>
    </row>
    <row r="29" spans="4:12" ht="20.25" customHeight="1">
      <c r="D29" s="12"/>
      <c r="L29" s="11"/>
    </row>
    <row r="30" ht="20.25" customHeight="1">
      <c r="D30" s="12"/>
    </row>
    <row r="31" spans="2:11" s="11" customFormat="1" ht="15.75">
      <c r="B31" s="1"/>
      <c r="G31" s="1"/>
      <c r="J31" s="1"/>
      <c r="K31" s="1"/>
    </row>
    <row r="32" ht="15.75">
      <c r="B32" s="11"/>
    </row>
    <row r="33" spans="8:9" ht="15.75">
      <c r="H33" s="11"/>
      <c r="I33" s="11"/>
    </row>
  </sheetData>
  <sheetProtection/>
  <protectedRanges>
    <protectedRange sqref="K15:K19" name="Range5"/>
    <protectedRange sqref="B16:B18" name="Range4"/>
    <protectedRange sqref="B13" name="Range3"/>
    <protectedRange sqref="B11" name="Range2"/>
    <protectedRange sqref="B1:D6" name="Range1"/>
  </protectedRanges>
  <mergeCells count="9">
    <mergeCell ref="E9:F9"/>
    <mergeCell ref="B7:D7"/>
    <mergeCell ref="E1:F1"/>
    <mergeCell ref="B4:D4"/>
    <mergeCell ref="B5:D5"/>
    <mergeCell ref="B6:D6"/>
    <mergeCell ref="B1:D1"/>
    <mergeCell ref="B2:D2"/>
    <mergeCell ref="B3:D3"/>
  </mergeCells>
  <hyperlinks>
    <hyperlink ref="J5" location="'Tree Planting'!A1" display="Tree Planting"/>
    <hyperlink ref="J6" location="'Downspout Disconnection'!A1" display="Downspout Disconnection"/>
    <hyperlink ref="J7" location="'Impervious Area Disconnection'!A1" display="Impervious Area Disconnection"/>
    <hyperlink ref="J9" location="'Vegetated Swale'!A1" display="Vegetated Swales"/>
    <hyperlink ref="J8" location="'Stream Buffer'!A1" display="Stream Buffer"/>
    <hyperlink ref="A22" r:id="rId1" display="^Available at www.cabmphandbooks.com"/>
    <hyperlink ref="J4" location="'Porous Pavement'!A1" display="Porous Pavement"/>
    <hyperlink ref="J13" location="'Soil Quality'!A1" display="Soil Quality"/>
    <hyperlink ref="J12" location="'Rain Barrels and Cisterns'!A1" display="Rain Barrels/Cisterns"/>
  </hyperlinks>
  <printOptions/>
  <pageMargins left="0.75" right="0.75" top="1" bottom="1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G28"/>
  <sheetViews>
    <sheetView workbookViewId="0" topLeftCell="A1">
      <selection activeCell="B20" sqref="B20"/>
    </sheetView>
  </sheetViews>
  <sheetFormatPr defaultColWidth="9.140625" defaultRowHeight="12.75"/>
  <cols>
    <col min="1" max="1" width="38.57421875" style="0" bestFit="1" customWidth="1"/>
    <col min="2" max="2" width="15.00390625" style="0" bestFit="1" customWidth="1"/>
    <col min="7" max="7" width="23.8515625" style="0" customWidth="1"/>
  </cols>
  <sheetData>
    <row r="1" spans="1:7" ht="15.75">
      <c r="A1" s="11" t="s">
        <v>48</v>
      </c>
      <c r="B1" s="1"/>
      <c r="C1" s="1"/>
      <c r="D1" s="1"/>
      <c r="E1" s="1"/>
      <c r="F1" s="1"/>
      <c r="G1" s="1"/>
    </row>
    <row r="2" spans="1:7" ht="15">
      <c r="A2" s="92" t="s">
        <v>88</v>
      </c>
      <c r="B2" s="92"/>
      <c r="C2" s="92"/>
      <c r="D2" s="92"/>
      <c r="E2" s="92"/>
      <c r="F2" s="92"/>
      <c r="G2" s="92"/>
    </row>
    <row r="3" spans="1:7" ht="15">
      <c r="A3" s="27"/>
      <c r="B3" s="1"/>
      <c r="C3" s="1"/>
      <c r="D3" s="1"/>
      <c r="E3" s="1"/>
      <c r="F3" s="1"/>
      <c r="G3" s="1"/>
    </row>
    <row r="4" spans="1:7" ht="15.75" thickBot="1">
      <c r="A4" s="1"/>
      <c r="B4" s="1"/>
      <c r="C4" s="1"/>
      <c r="D4" s="1"/>
      <c r="E4" s="1"/>
      <c r="F4" s="1"/>
      <c r="G4" s="1"/>
    </row>
    <row r="5" spans="1:7" ht="15.75">
      <c r="A5" s="93" t="s">
        <v>49</v>
      </c>
      <c r="B5" s="94"/>
      <c r="C5" s="94"/>
      <c r="D5" s="94"/>
      <c r="E5" s="94"/>
      <c r="F5" s="95"/>
      <c r="G5" s="37" t="s">
        <v>55</v>
      </c>
    </row>
    <row r="6" spans="1:7" ht="15">
      <c r="A6" s="96" t="s">
        <v>50</v>
      </c>
      <c r="B6" s="97"/>
      <c r="C6" s="97"/>
      <c r="D6" s="97"/>
      <c r="E6" s="97"/>
      <c r="F6" s="98"/>
      <c r="G6" s="38"/>
    </row>
    <row r="7" spans="1:7" ht="15" customHeight="1">
      <c r="A7" s="96" t="s">
        <v>51</v>
      </c>
      <c r="B7" s="97"/>
      <c r="C7" s="97"/>
      <c r="D7" s="97"/>
      <c r="E7" s="97"/>
      <c r="F7" s="98"/>
      <c r="G7" s="40"/>
    </row>
    <row r="8" spans="1:7" ht="15">
      <c r="A8" s="96" t="s">
        <v>52</v>
      </c>
      <c r="B8" s="97"/>
      <c r="C8" s="97"/>
      <c r="D8" s="97"/>
      <c r="E8" s="97"/>
      <c r="F8" s="98"/>
      <c r="G8" s="60"/>
    </row>
    <row r="9" spans="1:7" ht="15" customHeight="1">
      <c r="A9" s="96" t="s">
        <v>53</v>
      </c>
      <c r="B9" s="97"/>
      <c r="C9" s="97"/>
      <c r="D9" s="97"/>
      <c r="E9" s="97"/>
      <c r="F9" s="98"/>
      <c r="G9" s="60"/>
    </row>
    <row r="10" spans="1:7" ht="15.75" thickBot="1">
      <c r="A10" s="99" t="s">
        <v>54</v>
      </c>
      <c r="B10" s="100"/>
      <c r="C10" s="100"/>
      <c r="D10" s="100"/>
      <c r="E10" s="100"/>
      <c r="F10" s="101"/>
      <c r="G10" s="39"/>
    </row>
    <row r="11" spans="1:7" ht="15.75">
      <c r="A11" s="102"/>
      <c r="B11" s="102"/>
      <c r="C11" s="102"/>
      <c r="D11" s="102"/>
      <c r="E11" s="102"/>
      <c r="F11" s="102"/>
      <c r="G11" s="28" t="s">
        <v>8</v>
      </c>
    </row>
    <row r="13" ht="12.75">
      <c r="B13" s="47"/>
    </row>
    <row r="14" ht="12.75">
      <c r="B14" s="46"/>
    </row>
    <row r="15" ht="12.75">
      <c r="B15" s="47"/>
    </row>
    <row r="28" spans="1:2" ht="12.75">
      <c r="A28" s="48"/>
      <c r="B28" s="48"/>
    </row>
  </sheetData>
  <mergeCells count="8">
    <mergeCell ref="A8:F8"/>
    <mergeCell ref="A9:F9"/>
    <mergeCell ref="A10:F10"/>
    <mergeCell ref="A11:F11"/>
    <mergeCell ref="A2:G2"/>
    <mergeCell ref="A5:F5"/>
    <mergeCell ref="A6:F6"/>
    <mergeCell ref="A7:F7"/>
  </mergeCells>
  <hyperlinks>
    <hyperlink ref="G11" location="'Volume Calculator'!A1" display="Return to Calculator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G20"/>
  <sheetViews>
    <sheetView workbookViewId="0" topLeftCell="A1">
      <selection activeCell="A10" sqref="A10:G10"/>
    </sheetView>
  </sheetViews>
  <sheetFormatPr defaultColWidth="9.140625" defaultRowHeight="12.75"/>
  <cols>
    <col min="1" max="5" width="9.140625" style="1" customWidth="1"/>
    <col min="6" max="6" width="22.57421875" style="1" customWidth="1"/>
    <col min="7" max="7" width="42.57421875" style="1" customWidth="1"/>
    <col min="8" max="16384" width="9.140625" style="1" customWidth="1"/>
  </cols>
  <sheetData>
    <row r="1" ht="15.75">
      <c r="A1" s="11" t="s">
        <v>58</v>
      </c>
    </row>
    <row r="2" spans="1:7" ht="38.25" customHeight="1">
      <c r="A2" s="92" t="s">
        <v>89</v>
      </c>
      <c r="B2" s="92"/>
      <c r="C2" s="92"/>
      <c r="D2" s="92"/>
      <c r="E2" s="92"/>
      <c r="F2" s="92"/>
      <c r="G2" s="92"/>
    </row>
    <row r="3" ht="15">
      <c r="A3" s="27"/>
    </row>
    <row r="4" ht="15.75" thickBot="1"/>
    <row r="5" spans="1:7" ht="31.5" customHeight="1">
      <c r="A5" s="93" t="s">
        <v>6</v>
      </c>
      <c r="B5" s="94"/>
      <c r="C5" s="94"/>
      <c r="D5" s="94"/>
      <c r="E5" s="94"/>
      <c r="F5" s="95"/>
      <c r="G5" s="37" t="s">
        <v>55</v>
      </c>
    </row>
    <row r="6" spans="1:7" ht="31.5" customHeight="1">
      <c r="A6" s="96" t="s">
        <v>56</v>
      </c>
      <c r="B6" s="97"/>
      <c r="C6" s="97"/>
      <c r="D6" s="97"/>
      <c r="E6" s="97"/>
      <c r="F6" s="98"/>
      <c r="G6" s="38"/>
    </row>
    <row r="7" spans="1:7" ht="31.5" customHeight="1">
      <c r="A7" s="96" t="s">
        <v>75</v>
      </c>
      <c r="B7" s="97"/>
      <c r="C7" s="97"/>
      <c r="D7" s="97"/>
      <c r="E7" s="97"/>
      <c r="F7" s="98"/>
      <c r="G7" s="40"/>
    </row>
    <row r="8" spans="1:7" s="6" customFormat="1" ht="34.5" customHeight="1">
      <c r="A8" s="99" t="s">
        <v>57</v>
      </c>
      <c r="B8" s="100"/>
      <c r="C8" s="100"/>
      <c r="D8" s="100"/>
      <c r="E8" s="100"/>
      <c r="F8" s="101"/>
      <c r="G8" s="39"/>
    </row>
    <row r="9" spans="1:7" s="6" customFormat="1" ht="27" customHeight="1">
      <c r="A9" s="107" t="s">
        <v>90</v>
      </c>
      <c r="B9" s="108"/>
      <c r="C9" s="108"/>
      <c r="D9" s="108"/>
      <c r="E9" s="108"/>
      <c r="F9" s="108"/>
      <c r="G9" s="109"/>
    </row>
    <row r="10" spans="1:7" ht="94.5" customHeight="1" thickBot="1">
      <c r="A10" s="104"/>
      <c r="B10" s="105"/>
      <c r="C10" s="105"/>
      <c r="D10" s="105"/>
      <c r="E10" s="105"/>
      <c r="F10" s="105"/>
      <c r="G10" s="106"/>
    </row>
    <row r="11" spans="1:7" ht="21.75" customHeight="1">
      <c r="A11" s="102"/>
      <c r="B11" s="102"/>
      <c r="C11" s="102"/>
      <c r="D11" s="102"/>
      <c r="E11" s="102"/>
      <c r="F11" s="102"/>
      <c r="G11" s="28" t="s">
        <v>8</v>
      </c>
    </row>
    <row r="12" spans="1:7" ht="45" customHeight="1">
      <c r="A12" s="103"/>
      <c r="B12" s="103"/>
      <c r="C12" s="103"/>
      <c r="D12" s="103"/>
      <c r="E12" s="103"/>
      <c r="F12" s="103"/>
      <c r="G12" s="92"/>
    </row>
    <row r="13" spans="1:6" ht="30.75" customHeight="1">
      <c r="A13" s="103"/>
      <c r="B13" s="103"/>
      <c r="C13" s="103"/>
      <c r="D13" s="103"/>
      <c r="E13" s="103"/>
      <c r="F13" s="103"/>
    </row>
    <row r="14" spans="1:6" ht="28.5" customHeight="1">
      <c r="A14" s="103"/>
      <c r="B14" s="103"/>
      <c r="C14" s="103"/>
      <c r="D14" s="103"/>
      <c r="E14" s="103"/>
      <c r="F14" s="103"/>
    </row>
    <row r="15" spans="1:7" ht="29.25" customHeight="1">
      <c r="A15" s="103"/>
      <c r="B15" s="103"/>
      <c r="C15" s="103"/>
      <c r="D15" s="103"/>
      <c r="E15" s="103"/>
      <c r="F15" s="103"/>
      <c r="G15" s="30"/>
    </row>
    <row r="16" spans="1:7" ht="15">
      <c r="A16" s="103"/>
      <c r="B16" s="103"/>
      <c r="C16" s="103"/>
      <c r="D16" s="103"/>
      <c r="E16" s="103"/>
      <c r="F16" s="103"/>
      <c r="G16" s="30"/>
    </row>
    <row r="17" spans="1:7" ht="15">
      <c r="A17" s="103"/>
      <c r="B17" s="103"/>
      <c r="C17" s="103"/>
      <c r="D17" s="103"/>
      <c r="E17" s="103"/>
      <c r="F17" s="103"/>
      <c r="G17" s="30"/>
    </row>
    <row r="18" spans="1:7" ht="28.5" customHeight="1">
      <c r="A18" s="103"/>
      <c r="B18" s="103"/>
      <c r="C18" s="103"/>
      <c r="D18" s="103"/>
      <c r="E18" s="103"/>
      <c r="F18" s="103"/>
      <c r="G18" s="30"/>
    </row>
    <row r="19" spans="1:7" ht="15">
      <c r="A19" s="103"/>
      <c r="B19" s="103"/>
      <c r="C19" s="103"/>
      <c r="D19" s="103"/>
      <c r="E19" s="103"/>
      <c r="F19" s="103"/>
      <c r="G19" s="30"/>
    </row>
    <row r="20" spans="1:7" ht="15">
      <c r="A20" s="103"/>
      <c r="B20" s="103"/>
      <c r="C20" s="103"/>
      <c r="D20" s="103"/>
      <c r="E20" s="103"/>
      <c r="F20" s="103"/>
      <c r="G20" s="30"/>
    </row>
  </sheetData>
  <mergeCells count="17">
    <mergeCell ref="A9:G9"/>
    <mergeCell ref="A2:G2"/>
    <mergeCell ref="A5:F5"/>
    <mergeCell ref="A8:F8"/>
    <mergeCell ref="A7:F7"/>
    <mergeCell ref="A6:F6"/>
    <mergeCell ref="A10:G10"/>
    <mergeCell ref="A11:F11"/>
    <mergeCell ref="A12:G12"/>
    <mergeCell ref="A13:F13"/>
    <mergeCell ref="A18:F18"/>
    <mergeCell ref="A19:F19"/>
    <mergeCell ref="A20:F20"/>
    <mergeCell ref="A14:F14"/>
    <mergeCell ref="A15:F15"/>
    <mergeCell ref="A16:F16"/>
    <mergeCell ref="A17:F17"/>
  </mergeCells>
  <hyperlinks>
    <hyperlink ref="G11" location="'Volume Calculator'!A1" display="Return to Calculator"/>
  </hyperlink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G16"/>
  <sheetViews>
    <sheetView workbookViewId="0" topLeftCell="A1">
      <selection activeCell="H3" sqref="H3"/>
    </sheetView>
  </sheetViews>
  <sheetFormatPr defaultColWidth="9.140625" defaultRowHeight="12.75"/>
  <cols>
    <col min="1" max="5" width="9.140625" style="1" customWidth="1"/>
    <col min="6" max="6" width="23.140625" style="1" customWidth="1"/>
    <col min="7" max="7" width="42.57421875" style="1" customWidth="1"/>
    <col min="8" max="16384" width="9.140625" style="1" customWidth="1"/>
  </cols>
  <sheetData>
    <row r="1" ht="15.75">
      <c r="A1" s="11" t="s">
        <v>91</v>
      </c>
    </row>
    <row r="2" spans="1:7" ht="44.25" customHeight="1">
      <c r="A2" s="92" t="s">
        <v>92</v>
      </c>
      <c r="B2" s="92"/>
      <c r="C2" s="92"/>
      <c r="D2" s="92"/>
      <c r="E2" s="92"/>
      <c r="F2" s="92"/>
      <c r="G2" s="92"/>
    </row>
    <row r="3" ht="15">
      <c r="A3" s="27"/>
    </row>
    <row r="4" ht="15.75" thickBot="1">
      <c r="A4" s="27"/>
    </row>
    <row r="5" spans="1:7" ht="19.5" customHeight="1" thickBot="1">
      <c r="A5" s="118" t="s">
        <v>59</v>
      </c>
      <c r="B5" s="119"/>
      <c r="C5" s="119"/>
      <c r="D5" s="119"/>
      <c r="E5" s="119"/>
      <c r="F5" s="120"/>
      <c r="G5" s="31" t="s">
        <v>4</v>
      </c>
    </row>
    <row r="6" spans="1:7" ht="33.75" customHeight="1">
      <c r="A6" s="110" t="s">
        <v>25</v>
      </c>
      <c r="B6" s="111"/>
      <c r="C6" s="111"/>
      <c r="D6" s="111"/>
      <c r="E6" s="111"/>
      <c r="F6" s="112"/>
      <c r="G6" s="33" t="s">
        <v>5</v>
      </c>
    </row>
    <row r="7" spans="1:7" ht="44.25" customHeight="1">
      <c r="A7" s="113" t="s">
        <v>24</v>
      </c>
      <c r="B7" s="114"/>
      <c r="C7" s="114"/>
      <c r="D7" s="114"/>
      <c r="E7" s="114"/>
      <c r="F7" s="115"/>
      <c r="G7" s="33" t="s">
        <v>5</v>
      </c>
    </row>
    <row r="8" spans="1:7" ht="34.5" customHeight="1">
      <c r="A8" s="116" t="s">
        <v>67</v>
      </c>
      <c r="B8" s="96"/>
      <c r="C8" s="96"/>
      <c r="D8" s="96"/>
      <c r="E8" s="96"/>
      <c r="F8" s="117"/>
      <c r="G8" s="33" t="s">
        <v>5</v>
      </c>
    </row>
    <row r="9" spans="1:7" ht="30.75" customHeight="1">
      <c r="A9" s="103"/>
      <c r="B9" s="103"/>
      <c r="C9" s="103"/>
      <c r="D9" s="103"/>
      <c r="E9" s="103"/>
      <c r="F9" s="103"/>
      <c r="G9" s="28" t="s">
        <v>8</v>
      </c>
    </row>
    <row r="10" spans="1:7" ht="31.5" customHeight="1">
      <c r="A10" s="103"/>
      <c r="B10" s="103"/>
      <c r="C10" s="103"/>
      <c r="D10" s="103"/>
      <c r="E10" s="103"/>
      <c r="F10" s="103"/>
      <c r="G10" s="30"/>
    </row>
    <row r="11" spans="1:7" ht="15">
      <c r="A11" s="103"/>
      <c r="B11" s="103"/>
      <c r="C11" s="103"/>
      <c r="D11" s="103"/>
      <c r="E11" s="103"/>
      <c r="F11" s="103"/>
      <c r="G11" s="30"/>
    </row>
    <row r="12" spans="1:7" ht="15">
      <c r="A12" s="103"/>
      <c r="B12" s="103"/>
      <c r="C12" s="103"/>
      <c r="D12" s="103"/>
      <c r="E12" s="103"/>
      <c r="F12" s="103"/>
      <c r="G12" s="30"/>
    </row>
    <row r="13" spans="1:7" ht="15">
      <c r="A13" s="103"/>
      <c r="B13" s="103"/>
      <c r="C13" s="103"/>
      <c r="D13" s="103"/>
      <c r="E13" s="103"/>
      <c r="F13" s="103"/>
      <c r="G13" s="30"/>
    </row>
    <row r="14" spans="1:7" ht="15">
      <c r="A14" s="103"/>
      <c r="B14" s="103"/>
      <c r="C14" s="103"/>
      <c r="D14" s="103"/>
      <c r="E14" s="103"/>
      <c r="F14" s="103"/>
      <c r="G14" s="30"/>
    </row>
    <row r="15" spans="1:7" ht="15">
      <c r="A15" s="103"/>
      <c r="B15" s="103"/>
      <c r="C15" s="103"/>
      <c r="D15" s="103"/>
      <c r="E15" s="103"/>
      <c r="F15" s="103"/>
      <c r="G15" s="30"/>
    </row>
    <row r="16" spans="1:7" ht="15">
      <c r="A16" s="103"/>
      <c r="B16" s="103"/>
      <c r="C16" s="103"/>
      <c r="D16" s="103"/>
      <c r="E16" s="103"/>
      <c r="F16" s="103"/>
      <c r="G16" s="30"/>
    </row>
  </sheetData>
  <mergeCells count="13">
    <mergeCell ref="A2:G2"/>
    <mergeCell ref="A5:F5"/>
    <mergeCell ref="A9:F9"/>
    <mergeCell ref="A10:F10"/>
    <mergeCell ref="A11:F11"/>
    <mergeCell ref="A6:F6"/>
    <mergeCell ref="A7:F7"/>
    <mergeCell ref="A8:F8"/>
    <mergeCell ref="A16:F16"/>
    <mergeCell ref="A12:F12"/>
    <mergeCell ref="A13:F13"/>
    <mergeCell ref="A14:F14"/>
    <mergeCell ref="A15:F15"/>
  </mergeCells>
  <hyperlinks>
    <hyperlink ref="G9" location="'Volume Calculator'!A1" display="Return to Calculator"/>
  </hyperlink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G15"/>
  <sheetViews>
    <sheetView workbookViewId="0" topLeftCell="A1">
      <selection activeCell="A2" sqref="A2:G2"/>
    </sheetView>
  </sheetViews>
  <sheetFormatPr defaultColWidth="9.140625" defaultRowHeight="12.75"/>
  <cols>
    <col min="1" max="5" width="9.140625" style="1" customWidth="1"/>
    <col min="6" max="6" width="22.57421875" style="1" customWidth="1"/>
    <col min="7" max="7" width="42.57421875" style="1" customWidth="1"/>
    <col min="8" max="16384" width="9.140625" style="1" customWidth="1"/>
  </cols>
  <sheetData>
    <row r="1" ht="15.75">
      <c r="A1" s="11" t="s">
        <v>93</v>
      </c>
    </row>
    <row r="2" spans="1:7" ht="47.25" customHeight="1">
      <c r="A2" s="92" t="s">
        <v>94</v>
      </c>
      <c r="B2" s="92"/>
      <c r="C2" s="92"/>
      <c r="D2" s="92"/>
      <c r="E2" s="92"/>
      <c r="F2" s="92"/>
      <c r="G2" s="92"/>
    </row>
    <row r="3" spans="1:7" ht="17.25" customHeight="1">
      <c r="A3" s="25"/>
      <c r="B3" s="3"/>
      <c r="C3" s="3"/>
      <c r="D3" s="3"/>
      <c r="E3" s="3"/>
      <c r="F3" s="3"/>
      <c r="G3" s="3"/>
    </row>
    <row r="4" ht="15.75" thickBot="1"/>
    <row r="5" spans="1:7" ht="21" customHeight="1" thickBot="1">
      <c r="A5" s="118" t="s">
        <v>9</v>
      </c>
      <c r="B5" s="119"/>
      <c r="C5" s="119"/>
      <c r="D5" s="119"/>
      <c r="E5" s="119"/>
      <c r="F5" s="120"/>
      <c r="G5" s="31" t="s">
        <v>4</v>
      </c>
    </row>
    <row r="6" spans="1:7" ht="34.5" customHeight="1">
      <c r="A6" s="113" t="s">
        <v>23</v>
      </c>
      <c r="B6" s="114"/>
      <c r="C6" s="114"/>
      <c r="D6" s="114"/>
      <c r="E6" s="114"/>
      <c r="F6" s="115"/>
      <c r="G6" s="33" t="s">
        <v>5</v>
      </c>
    </row>
    <row r="7" spans="1:7" ht="64.5" customHeight="1">
      <c r="A7" s="116" t="s">
        <v>22</v>
      </c>
      <c r="B7" s="96"/>
      <c r="C7" s="96"/>
      <c r="D7" s="96"/>
      <c r="E7" s="96"/>
      <c r="F7" s="117"/>
      <c r="G7" s="33" t="s">
        <v>5</v>
      </c>
    </row>
    <row r="8" spans="1:7" ht="40.5" customHeight="1" thickBot="1">
      <c r="A8" s="121" t="s">
        <v>76</v>
      </c>
      <c r="B8" s="122"/>
      <c r="C8" s="122"/>
      <c r="D8" s="122"/>
      <c r="E8" s="122"/>
      <c r="F8" s="123"/>
      <c r="G8" s="34" t="s">
        <v>5</v>
      </c>
    </row>
    <row r="9" spans="1:7" ht="15.75">
      <c r="A9" s="103"/>
      <c r="B9" s="103"/>
      <c r="C9" s="103"/>
      <c r="D9" s="103"/>
      <c r="E9" s="103"/>
      <c r="F9" s="103"/>
      <c r="G9" s="28" t="s">
        <v>8</v>
      </c>
    </row>
    <row r="10" spans="1:7" ht="15">
      <c r="A10" s="103"/>
      <c r="B10" s="103"/>
      <c r="C10" s="103"/>
      <c r="D10" s="103"/>
      <c r="E10" s="103"/>
      <c r="F10" s="103"/>
      <c r="G10" s="30"/>
    </row>
    <row r="11" spans="1:7" ht="15">
      <c r="A11" s="103"/>
      <c r="B11" s="103"/>
      <c r="C11" s="103"/>
      <c r="D11" s="103"/>
      <c r="E11" s="103"/>
      <c r="F11" s="103"/>
      <c r="G11" s="30"/>
    </row>
    <row r="12" spans="1:7" ht="15">
      <c r="A12" s="103"/>
      <c r="B12" s="103"/>
      <c r="C12" s="103"/>
      <c r="D12" s="103"/>
      <c r="E12" s="103"/>
      <c r="F12" s="103"/>
      <c r="G12" s="30"/>
    </row>
    <row r="13" spans="1:7" ht="15">
      <c r="A13" s="103"/>
      <c r="B13" s="103"/>
      <c r="C13" s="103"/>
      <c r="D13" s="103"/>
      <c r="E13" s="103"/>
      <c r="F13" s="103"/>
      <c r="G13" s="30"/>
    </row>
    <row r="14" spans="1:7" ht="15">
      <c r="A14" s="103"/>
      <c r="B14" s="103"/>
      <c r="C14" s="103"/>
      <c r="D14" s="103"/>
      <c r="E14" s="103"/>
      <c r="F14" s="103"/>
      <c r="G14" s="30"/>
    </row>
    <row r="15" spans="1:7" ht="15">
      <c r="A15" s="103"/>
      <c r="B15" s="103"/>
      <c r="C15" s="103"/>
      <c r="D15" s="103"/>
      <c r="E15" s="103"/>
      <c r="F15" s="103"/>
      <c r="G15" s="30"/>
    </row>
  </sheetData>
  <sheetProtection/>
  <mergeCells count="12">
    <mergeCell ref="A6:F6"/>
    <mergeCell ref="A7:F7"/>
    <mergeCell ref="A8:F8"/>
    <mergeCell ref="A2:G2"/>
    <mergeCell ref="A5:F5"/>
    <mergeCell ref="A9:F9"/>
    <mergeCell ref="A15:F15"/>
    <mergeCell ref="A10:F10"/>
    <mergeCell ref="A11:F11"/>
    <mergeCell ref="A12:F12"/>
    <mergeCell ref="A13:F13"/>
    <mergeCell ref="A14:F14"/>
  </mergeCells>
  <hyperlinks>
    <hyperlink ref="G9" location="'Volume Calculator'!A1" display="Return to Calculator"/>
  </hyperlink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G18"/>
  <sheetViews>
    <sheetView workbookViewId="0" topLeftCell="A1">
      <selection activeCell="A2" sqref="A2:G2"/>
    </sheetView>
  </sheetViews>
  <sheetFormatPr defaultColWidth="9.140625" defaultRowHeight="12.75"/>
  <cols>
    <col min="1" max="5" width="9.140625" style="1" customWidth="1"/>
    <col min="6" max="6" width="22.57421875" style="1" customWidth="1"/>
    <col min="7" max="7" width="42.57421875" style="1" customWidth="1"/>
    <col min="8" max="16384" width="9.140625" style="1" customWidth="1"/>
  </cols>
  <sheetData>
    <row r="1" ht="15.75">
      <c r="A1" s="11" t="s">
        <v>96</v>
      </c>
    </row>
    <row r="2" spans="1:7" ht="38.25" customHeight="1">
      <c r="A2" s="92" t="s">
        <v>98</v>
      </c>
      <c r="B2" s="92"/>
      <c r="C2" s="92"/>
      <c r="D2" s="92"/>
      <c r="E2" s="92"/>
      <c r="F2" s="92"/>
      <c r="G2" s="92"/>
    </row>
    <row r="3" ht="15">
      <c r="A3" s="27"/>
    </row>
    <row r="5" ht="15.75" thickBot="1"/>
    <row r="6" spans="1:7" ht="21" customHeight="1" thickBot="1">
      <c r="A6" s="118" t="s">
        <v>10</v>
      </c>
      <c r="B6" s="119"/>
      <c r="C6" s="119"/>
      <c r="D6" s="119"/>
      <c r="E6" s="119"/>
      <c r="F6" s="120"/>
      <c r="G6" s="29" t="s">
        <v>4</v>
      </c>
    </row>
    <row r="7" spans="1:7" ht="65.25" customHeight="1">
      <c r="A7" s="110" t="s">
        <v>73</v>
      </c>
      <c r="B7" s="111"/>
      <c r="C7" s="111"/>
      <c r="D7" s="111"/>
      <c r="E7" s="111"/>
      <c r="F7" s="112"/>
      <c r="G7" s="32" t="s">
        <v>5</v>
      </c>
    </row>
    <row r="8" spans="1:7" ht="39" customHeight="1">
      <c r="A8" s="116" t="s">
        <v>26</v>
      </c>
      <c r="B8" s="96"/>
      <c r="C8" s="96"/>
      <c r="D8" s="96"/>
      <c r="E8" s="96"/>
      <c r="F8" s="117"/>
      <c r="G8" s="32" t="s">
        <v>5</v>
      </c>
    </row>
    <row r="9" spans="1:7" ht="45.75" customHeight="1">
      <c r="A9" s="124" t="s">
        <v>95</v>
      </c>
      <c r="B9" s="125"/>
      <c r="C9" s="125"/>
      <c r="D9" s="125"/>
      <c r="E9" s="125"/>
      <c r="F9" s="125"/>
      <c r="G9" s="126"/>
    </row>
    <row r="10" spans="1:7" ht="111" customHeight="1" thickBot="1">
      <c r="A10" s="104"/>
      <c r="B10" s="105"/>
      <c r="C10" s="105"/>
      <c r="D10" s="105"/>
      <c r="E10" s="105"/>
      <c r="F10" s="105"/>
      <c r="G10" s="106"/>
    </row>
    <row r="11" spans="1:7" ht="22.5" customHeight="1">
      <c r="A11" s="103"/>
      <c r="B11" s="103"/>
      <c r="C11" s="103"/>
      <c r="D11" s="103"/>
      <c r="E11" s="103"/>
      <c r="F11" s="103"/>
      <c r="G11" s="28" t="s">
        <v>8</v>
      </c>
    </row>
    <row r="12" spans="1:7" ht="28.5" customHeight="1">
      <c r="A12" s="103"/>
      <c r="B12" s="103"/>
      <c r="C12" s="103"/>
      <c r="D12" s="103"/>
      <c r="E12" s="103"/>
      <c r="F12" s="103"/>
      <c r="G12" s="30"/>
    </row>
    <row r="13" spans="1:7" ht="29.25" customHeight="1">
      <c r="A13" s="103"/>
      <c r="B13" s="103"/>
      <c r="C13" s="103"/>
      <c r="D13" s="103"/>
      <c r="E13" s="103"/>
      <c r="F13" s="103"/>
      <c r="G13" s="30"/>
    </row>
    <row r="14" spans="1:7" ht="15">
      <c r="A14" s="103"/>
      <c r="B14" s="103"/>
      <c r="C14" s="103"/>
      <c r="D14" s="103"/>
      <c r="E14" s="103"/>
      <c r="F14" s="103"/>
      <c r="G14" s="30"/>
    </row>
    <row r="15" spans="1:7" ht="15">
      <c r="A15" s="103"/>
      <c r="B15" s="103"/>
      <c r="C15" s="103"/>
      <c r="D15" s="103"/>
      <c r="E15" s="103"/>
      <c r="F15" s="103"/>
      <c r="G15" s="30"/>
    </row>
    <row r="16" spans="1:7" ht="28.5" customHeight="1">
      <c r="A16" s="103"/>
      <c r="B16" s="103"/>
      <c r="C16" s="103"/>
      <c r="D16" s="103"/>
      <c r="E16" s="103"/>
      <c r="F16" s="103"/>
      <c r="G16" s="30"/>
    </row>
    <row r="17" spans="1:7" ht="15">
      <c r="A17" s="103"/>
      <c r="B17" s="103"/>
      <c r="C17" s="103"/>
      <c r="D17" s="103"/>
      <c r="E17" s="103"/>
      <c r="F17" s="103"/>
      <c r="G17" s="30"/>
    </row>
    <row r="18" spans="1:7" ht="15">
      <c r="A18" s="103"/>
      <c r="B18" s="103"/>
      <c r="C18" s="103"/>
      <c r="D18" s="103"/>
      <c r="E18" s="103"/>
      <c r="F18" s="103"/>
      <c r="G18" s="30"/>
    </row>
  </sheetData>
  <mergeCells count="14">
    <mergeCell ref="A10:G10"/>
    <mergeCell ref="A11:F11"/>
    <mergeCell ref="A9:G9"/>
    <mergeCell ref="A2:G2"/>
    <mergeCell ref="A6:F6"/>
    <mergeCell ref="A7:F7"/>
    <mergeCell ref="A8:F8"/>
    <mergeCell ref="A16:F16"/>
    <mergeCell ref="A17:F17"/>
    <mergeCell ref="A18:F18"/>
    <mergeCell ref="A12:F12"/>
    <mergeCell ref="A13:F13"/>
    <mergeCell ref="A14:F14"/>
    <mergeCell ref="A15:F15"/>
  </mergeCells>
  <hyperlinks>
    <hyperlink ref="G11" location="'Volume Calculator'!A1" display="Return to Calculator"/>
  </hyperlink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G16"/>
  <sheetViews>
    <sheetView workbookViewId="0" topLeftCell="A1">
      <selection activeCell="J5" sqref="J5"/>
    </sheetView>
  </sheetViews>
  <sheetFormatPr defaultColWidth="9.140625" defaultRowHeight="12.75"/>
  <cols>
    <col min="1" max="5" width="9.140625" style="1" customWidth="1"/>
    <col min="6" max="6" width="22.57421875" style="1" customWidth="1"/>
    <col min="7" max="7" width="40.8515625" style="1" customWidth="1"/>
    <col min="8" max="16384" width="9.140625" style="1" customWidth="1"/>
  </cols>
  <sheetData>
    <row r="1" spans="1:6" ht="15.75">
      <c r="A1" s="11" t="s">
        <v>97</v>
      </c>
      <c r="F1" s="28"/>
    </row>
    <row r="2" spans="1:7" ht="47.25" customHeight="1">
      <c r="A2" s="92" t="s">
        <v>99</v>
      </c>
      <c r="B2" s="92"/>
      <c r="C2" s="92"/>
      <c r="D2" s="92"/>
      <c r="E2" s="92"/>
      <c r="F2" s="92"/>
      <c r="G2" s="92"/>
    </row>
    <row r="3" ht="15">
      <c r="A3" s="27"/>
    </row>
    <row r="5" ht="15.75" thickBot="1"/>
    <row r="6" spans="1:7" ht="31.5" customHeight="1" thickBot="1">
      <c r="A6" s="118" t="s">
        <v>34</v>
      </c>
      <c r="B6" s="119"/>
      <c r="C6" s="119"/>
      <c r="D6" s="119"/>
      <c r="E6" s="119"/>
      <c r="F6" s="120"/>
      <c r="G6" s="29" t="s">
        <v>4</v>
      </c>
    </row>
    <row r="7" spans="1:7" ht="72" customHeight="1">
      <c r="A7" s="110" t="s">
        <v>20</v>
      </c>
      <c r="B7" s="111"/>
      <c r="C7" s="111"/>
      <c r="D7" s="111"/>
      <c r="E7" s="111"/>
      <c r="F7" s="112"/>
      <c r="G7" s="61" t="s">
        <v>5</v>
      </c>
    </row>
    <row r="8" spans="1:7" ht="39.75" customHeight="1">
      <c r="A8" s="116" t="s">
        <v>21</v>
      </c>
      <c r="B8" s="96"/>
      <c r="C8" s="96"/>
      <c r="D8" s="96"/>
      <c r="E8" s="96"/>
      <c r="F8" s="117"/>
      <c r="G8" s="62" t="s">
        <v>5</v>
      </c>
    </row>
    <row r="9" spans="1:7" ht="22.5" customHeight="1">
      <c r="A9" s="103"/>
      <c r="B9" s="103"/>
      <c r="C9" s="103"/>
      <c r="D9" s="103"/>
      <c r="E9" s="103"/>
      <c r="F9" s="103"/>
      <c r="G9" s="28" t="s">
        <v>8</v>
      </c>
    </row>
    <row r="10" spans="1:7" ht="28.5" customHeight="1">
      <c r="A10" s="103"/>
      <c r="B10" s="103"/>
      <c r="C10" s="103"/>
      <c r="D10" s="103"/>
      <c r="E10" s="103"/>
      <c r="F10" s="103"/>
      <c r="G10" s="30"/>
    </row>
    <row r="11" spans="1:7" ht="29.25" customHeight="1">
      <c r="A11" s="103"/>
      <c r="B11" s="103"/>
      <c r="C11" s="103"/>
      <c r="D11" s="103"/>
      <c r="E11" s="103"/>
      <c r="F11" s="103"/>
      <c r="G11" s="30"/>
    </row>
    <row r="12" spans="1:7" ht="15">
      <c r="A12" s="103"/>
      <c r="B12" s="103"/>
      <c r="C12" s="103"/>
      <c r="D12" s="103"/>
      <c r="E12" s="103"/>
      <c r="F12" s="103"/>
      <c r="G12" s="30"/>
    </row>
    <row r="13" spans="1:7" ht="15">
      <c r="A13" s="103"/>
      <c r="B13" s="103"/>
      <c r="C13" s="103"/>
      <c r="D13" s="103"/>
      <c r="E13" s="103"/>
      <c r="F13" s="103"/>
      <c r="G13" s="30"/>
    </row>
    <row r="14" spans="1:7" ht="28.5" customHeight="1">
      <c r="A14" s="103"/>
      <c r="B14" s="103"/>
      <c r="C14" s="103"/>
      <c r="D14" s="103"/>
      <c r="E14" s="103"/>
      <c r="F14" s="103"/>
      <c r="G14" s="30"/>
    </row>
    <row r="15" spans="1:7" ht="15">
      <c r="A15" s="103"/>
      <c r="B15" s="103"/>
      <c r="C15" s="103"/>
      <c r="D15" s="103"/>
      <c r="E15" s="103"/>
      <c r="F15" s="103"/>
      <c r="G15" s="30"/>
    </row>
    <row r="16" spans="1:7" ht="15">
      <c r="A16" s="103"/>
      <c r="B16" s="103"/>
      <c r="C16" s="103"/>
      <c r="D16" s="103"/>
      <c r="E16" s="103"/>
      <c r="F16" s="103"/>
      <c r="G16" s="30"/>
    </row>
  </sheetData>
  <mergeCells count="12">
    <mergeCell ref="A9:F9"/>
    <mergeCell ref="A2:G2"/>
    <mergeCell ref="A6:F6"/>
    <mergeCell ref="A7:F7"/>
    <mergeCell ref="A8:F8"/>
    <mergeCell ref="A14:F14"/>
    <mergeCell ref="A15:F15"/>
    <mergeCell ref="A16:F16"/>
    <mergeCell ref="A10:F10"/>
    <mergeCell ref="A11:F11"/>
    <mergeCell ref="A12:F12"/>
    <mergeCell ref="A13:F13"/>
  </mergeCells>
  <hyperlinks>
    <hyperlink ref="G9" location="'Volume Calculator'!A1" display="Return to Calculator"/>
  </hyperlink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</sheetPr>
  <dimension ref="A1:G11"/>
  <sheetViews>
    <sheetView workbookViewId="0" topLeftCell="A1">
      <selection activeCell="G19" sqref="G19"/>
    </sheetView>
  </sheetViews>
  <sheetFormatPr defaultColWidth="9.140625" defaultRowHeight="12.75"/>
  <cols>
    <col min="6" max="6" width="24.00390625" style="0" customWidth="1"/>
    <col min="7" max="7" width="59.28125" style="0" customWidth="1"/>
  </cols>
  <sheetData>
    <row r="1" spans="1:7" ht="15.75">
      <c r="A1" s="11" t="s">
        <v>100</v>
      </c>
      <c r="B1" s="1"/>
      <c r="C1" s="1"/>
      <c r="D1" s="1"/>
      <c r="E1" s="1"/>
      <c r="F1" s="28"/>
      <c r="G1" s="1"/>
    </row>
    <row r="2" spans="1:7" ht="30.75" customHeight="1">
      <c r="A2" s="92" t="s">
        <v>101</v>
      </c>
      <c r="B2" s="92"/>
      <c r="C2" s="92"/>
      <c r="D2" s="92"/>
      <c r="E2" s="92"/>
      <c r="F2" s="92"/>
      <c r="G2" s="92"/>
    </row>
    <row r="3" spans="1:7" ht="15">
      <c r="A3" s="27"/>
      <c r="B3" s="1"/>
      <c r="C3" s="1"/>
      <c r="D3" s="1"/>
      <c r="E3" s="1"/>
      <c r="F3" s="1"/>
      <c r="G3" s="1"/>
    </row>
    <row r="4" spans="1:7" ht="15">
      <c r="A4" s="1"/>
      <c r="B4" s="1"/>
      <c r="C4" s="1"/>
      <c r="D4" s="1"/>
      <c r="E4" s="1"/>
      <c r="F4" s="1"/>
      <c r="G4" s="1"/>
    </row>
    <row r="5" spans="1:7" ht="15.75" thickBot="1">
      <c r="A5" s="1"/>
      <c r="B5" s="1"/>
      <c r="C5" s="1"/>
      <c r="D5" s="1"/>
      <c r="E5" s="1"/>
      <c r="F5" s="1"/>
      <c r="G5" s="1"/>
    </row>
    <row r="6" spans="1:7" ht="16.5" thickBot="1">
      <c r="A6" s="118" t="s">
        <v>65</v>
      </c>
      <c r="B6" s="119"/>
      <c r="C6" s="119"/>
      <c r="D6" s="119"/>
      <c r="E6" s="119"/>
      <c r="F6" s="120"/>
      <c r="G6" s="29" t="s">
        <v>4</v>
      </c>
    </row>
    <row r="7" spans="1:7" ht="52.5" customHeight="1" thickBot="1">
      <c r="A7" s="110" t="s">
        <v>66</v>
      </c>
      <c r="B7" s="111"/>
      <c r="C7" s="111"/>
      <c r="D7" s="111"/>
      <c r="E7" s="111"/>
      <c r="F7" s="112"/>
      <c r="G7" s="42">
        <v>580</v>
      </c>
    </row>
    <row r="8" spans="1:7" ht="48" customHeight="1">
      <c r="A8" s="110" t="s">
        <v>85</v>
      </c>
      <c r="B8" s="111"/>
      <c r="C8" s="111"/>
      <c r="D8" s="111"/>
      <c r="E8" s="111"/>
      <c r="F8" s="112"/>
      <c r="G8" s="80">
        <f>G7*7.48*0.9</f>
        <v>3904.5600000000004</v>
      </c>
    </row>
    <row r="9" spans="1:7" ht="15.75">
      <c r="A9" s="103"/>
      <c r="B9" s="103"/>
      <c r="C9" s="103"/>
      <c r="D9" s="103"/>
      <c r="E9" s="103"/>
      <c r="F9" s="103"/>
      <c r="G9" s="28" t="s">
        <v>8</v>
      </c>
    </row>
    <row r="11" ht="14.25">
      <c r="A11" s="79" t="s">
        <v>86</v>
      </c>
    </row>
  </sheetData>
  <mergeCells count="5">
    <mergeCell ref="A9:F9"/>
    <mergeCell ref="A2:G2"/>
    <mergeCell ref="A6:F6"/>
    <mergeCell ref="A7:F7"/>
    <mergeCell ref="A8:F8"/>
  </mergeCells>
  <hyperlinks>
    <hyperlink ref="G9" location="'Volume Calculator'!A1" display="Return to Calculator"/>
  </hyperlink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5"/>
  </sheetPr>
  <dimension ref="A1:G33"/>
  <sheetViews>
    <sheetView workbookViewId="0" topLeftCell="A1">
      <selection activeCell="J14" sqref="J14"/>
    </sheetView>
  </sheetViews>
  <sheetFormatPr defaultColWidth="9.140625" defaultRowHeight="12.75"/>
  <cols>
    <col min="1" max="1" width="27.140625" style="0" bestFit="1" customWidth="1"/>
    <col min="4" max="4" width="4.7109375" style="0" customWidth="1"/>
    <col min="5" max="6" width="9.28125" style="0" customWidth="1"/>
    <col min="7" max="7" width="23.57421875" style="0" customWidth="1"/>
  </cols>
  <sheetData>
    <row r="1" spans="1:7" ht="15.75">
      <c r="A1" s="11" t="s">
        <v>102</v>
      </c>
      <c r="B1" s="1"/>
      <c r="C1" s="1"/>
      <c r="D1" s="1"/>
      <c r="E1" s="1"/>
      <c r="F1" s="28"/>
      <c r="G1" s="1"/>
    </row>
    <row r="2" spans="1:7" ht="36" customHeight="1">
      <c r="A2" s="92" t="s">
        <v>103</v>
      </c>
      <c r="B2" s="92"/>
      <c r="C2" s="92"/>
      <c r="D2" s="92"/>
      <c r="E2" s="92"/>
      <c r="F2" s="92"/>
      <c r="G2" s="92"/>
    </row>
    <row r="3" spans="1:7" ht="15">
      <c r="A3" s="27"/>
      <c r="B3" s="1"/>
      <c r="C3" s="1"/>
      <c r="D3" s="1"/>
      <c r="E3" s="1"/>
      <c r="F3" s="1"/>
      <c r="G3" s="1"/>
    </row>
    <row r="4" spans="1:7" ht="15">
      <c r="A4" s="1"/>
      <c r="B4" s="1"/>
      <c r="C4" s="1"/>
      <c r="D4" s="1"/>
      <c r="E4" s="1"/>
      <c r="F4" s="1"/>
      <c r="G4" s="1"/>
    </row>
    <row r="5" spans="1:7" ht="15.75" thickBot="1">
      <c r="A5" s="1"/>
      <c r="B5" s="1"/>
      <c r="C5" s="1"/>
      <c r="D5" s="1"/>
      <c r="E5" s="1"/>
      <c r="F5" s="1"/>
      <c r="G5" s="1"/>
    </row>
    <row r="6" spans="1:7" ht="16.5" thickBot="1">
      <c r="A6" s="118" t="s">
        <v>35</v>
      </c>
      <c r="B6" s="119"/>
      <c r="C6" s="119"/>
      <c r="D6" s="119"/>
      <c r="E6" s="119"/>
      <c r="F6" s="120"/>
      <c r="G6" s="29" t="s">
        <v>4</v>
      </c>
    </row>
    <row r="7" spans="1:7" ht="85.5" customHeight="1">
      <c r="A7" s="116" t="s">
        <v>77</v>
      </c>
      <c r="B7" s="96"/>
      <c r="C7" s="96"/>
      <c r="D7" s="96"/>
      <c r="E7" s="96"/>
      <c r="F7" s="117"/>
      <c r="G7" s="33" t="s">
        <v>5</v>
      </c>
    </row>
    <row r="8" spans="1:7" ht="85.5" customHeight="1">
      <c r="A8" s="96" t="s">
        <v>104</v>
      </c>
      <c r="B8" s="127"/>
      <c r="C8" s="127"/>
      <c r="D8" s="127"/>
      <c r="E8" s="127"/>
      <c r="F8" s="128"/>
      <c r="G8" s="57">
        <v>1.5</v>
      </c>
    </row>
    <row r="9" spans="1:7" ht="15.75">
      <c r="A9" s="103"/>
      <c r="B9" s="103"/>
      <c r="C9" s="103"/>
      <c r="D9" s="103"/>
      <c r="E9" s="103"/>
      <c r="F9" s="103"/>
      <c r="G9" s="28" t="s">
        <v>8</v>
      </c>
    </row>
    <row r="10" spans="1:4" ht="12.75">
      <c r="A10" s="75" t="s">
        <v>82</v>
      </c>
      <c r="B10" s="76"/>
      <c r="C10" s="76"/>
      <c r="D10" s="77"/>
    </row>
    <row r="32" ht="14.25">
      <c r="A32" s="79" t="s">
        <v>84</v>
      </c>
    </row>
    <row r="33" ht="12.75">
      <c r="A33" s="78" t="s">
        <v>83</v>
      </c>
    </row>
  </sheetData>
  <mergeCells count="5">
    <mergeCell ref="A9:F9"/>
    <mergeCell ref="A2:G2"/>
    <mergeCell ref="A6:F6"/>
    <mergeCell ref="A7:F7"/>
    <mergeCell ref="A8:F8"/>
  </mergeCells>
  <hyperlinks>
    <hyperlink ref="G9" location="'Volume Calculator'!A1" display="Return to Calculator"/>
    <hyperlink ref="A33" r:id="rId1" display="http://soils.usda.gov/sqi/management/files/sq_utn_2.pdf"/>
  </hyperlinks>
  <printOptions/>
  <pageMargins left="0.75" right="0.75" top="1" bottom="1" header="0.5" footer="0.5"/>
  <pageSetup horizontalDpi="600" verticalDpi="6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SWRCB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SWRCB</dc:creator>
  <cp:keywords/>
  <dc:description/>
  <cp:lastModifiedBy>DWQ</cp:lastModifiedBy>
  <dcterms:created xsi:type="dcterms:W3CDTF">2007-01-18T00:11:44Z</dcterms:created>
  <dcterms:modified xsi:type="dcterms:W3CDTF">2008-03-19T20:39:39Z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